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enge\Desktop\National Treasury\FY 2015 - 2016\Quarterly Financial Statements 16-17\Templates Quarterly\"/>
    </mc:Choice>
  </mc:AlternateContent>
  <bookViews>
    <workbookView xWindow="0" yWindow="0" windowWidth="20490" windowHeight="7755"/>
  </bookViews>
  <sheets>
    <sheet name="FINANCIAL PERFORMANCE" sheetId="1" r:id="rId1"/>
    <sheet name="FINANCIAL POSITION" sheetId="2" r:id="rId2"/>
    <sheet name="STATEMENT OF CASH FLOWS" sheetId="3" r:id="rId3"/>
    <sheet name="STATEMENT OF BUDGET" sheetId="4" r:id="rId4"/>
    <sheet name="Notes to the FS" sheetId="5" r:id="rId5"/>
    <sheet name="Note 29 PPE - Detailed" sheetId="8" r:id="rId6"/>
    <sheet name=" Note 29 PPE in Totals Per QT" sheetId="9" r:id="rId7"/>
  </sheets>
  <definedNames>
    <definedName name="_GoBack" localSheetId="4">'Notes to the FS'!#REF!</definedName>
  </definedNames>
  <calcPr calcId="152511" calcOnSave="0"/>
</workbook>
</file>

<file path=xl/calcChain.xml><?xml version="1.0" encoding="utf-8"?>
<calcChain xmlns="http://schemas.openxmlformats.org/spreadsheetml/2006/main">
  <c r="D24" i="3" l="1"/>
  <c r="E24" i="3"/>
  <c r="F24" i="3"/>
  <c r="G24" i="3"/>
  <c r="I24" i="3"/>
  <c r="D26" i="3"/>
  <c r="E26" i="3"/>
  <c r="F26" i="3"/>
  <c r="G26" i="3"/>
  <c r="I26" i="3"/>
  <c r="H27" i="3"/>
  <c r="H31" i="3"/>
  <c r="H32" i="3"/>
  <c r="H33" i="3"/>
  <c r="D34" i="3"/>
  <c r="E34" i="3"/>
  <c r="F34" i="3"/>
  <c r="G34" i="3"/>
  <c r="I36" i="3"/>
  <c r="H39" i="3"/>
  <c r="H40" i="3"/>
  <c r="H42" i="3" s="1"/>
  <c r="H41" i="3"/>
  <c r="D42" i="3"/>
  <c r="E42" i="3"/>
  <c r="F42" i="3"/>
  <c r="G42" i="3"/>
  <c r="I42" i="3"/>
  <c r="H26" i="3" l="1"/>
  <c r="H34" i="3"/>
  <c r="H13" i="3"/>
  <c r="H50" i="2" l="1"/>
  <c r="H47" i="2"/>
  <c r="H28" i="2"/>
  <c r="H41" i="2"/>
  <c r="H40" i="2"/>
  <c r="H38" i="2"/>
  <c r="H37" i="2"/>
  <c r="G240" i="5"/>
  <c r="G238" i="5"/>
  <c r="H33" i="2"/>
  <c r="H32" i="2"/>
  <c r="H30" i="2"/>
  <c r="H29" i="2"/>
  <c r="H9" i="2"/>
  <c r="G440" i="5"/>
  <c r="G439" i="5"/>
  <c r="G438" i="5"/>
  <c r="G435" i="5"/>
  <c r="G434" i="5"/>
  <c r="G433" i="5"/>
  <c r="G426" i="5"/>
  <c r="G425" i="5"/>
  <c r="G424" i="5"/>
  <c r="G423" i="5"/>
  <c r="G422" i="5"/>
  <c r="G413" i="5"/>
  <c r="G412" i="5"/>
  <c r="G411" i="5"/>
  <c r="G403" i="5"/>
  <c r="G402" i="5"/>
  <c r="G396" i="5"/>
  <c r="G395" i="5"/>
  <c r="G394" i="5"/>
  <c r="G393" i="5"/>
  <c r="G392" i="5"/>
  <c r="G386" i="5"/>
  <c r="G387" i="5" s="1"/>
  <c r="H18" i="2" s="1"/>
  <c r="G385" i="5"/>
  <c r="G384" i="5"/>
  <c r="G377" i="5"/>
  <c r="G375" i="5"/>
  <c r="G371" i="5"/>
  <c r="G369" i="5"/>
  <c r="G346" i="5"/>
  <c r="G345" i="5"/>
  <c r="G342" i="5"/>
  <c r="G341" i="5"/>
  <c r="G338" i="5"/>
  <c r="G337" i="5"/>
  <c r="G324" i="5"/>
  <c r="G325" i="5"/>
  <c r="G326" i="5"/>
  <c r="G327" i="5"/>
  <c r="G328" i="5"/>
  <c r="G323" i="5"/>
  <c r="G317" i="5"/>
  <c r="G318" i="5"/>
  <c r="G319" i="5"/>
  <c r="G316" i="5"/>
  <c r="G310" i="5"/>
  <c r="G311" i="5"/>
  <c r="G309" i="5"/>
  <c r="G301" i="5"/>
  <c r="G298" i="5"/>
  <c r="G299" i="5"/>
  <c r="G297" i="5"/>
  <c r="G294" i="5"/>
  <c r="G293" i="5"/>
  <c r="G292" i="5"/>
  <c r="G281" i="5"/>
  <c r="G282" i="5"/>
  <c r="G280" i="5"/>
  <c r="G276" i="5"/>
  <c r="G275" i="5"/>
  <c r="G271" i="5"/>
  <c r="G270" i="5"/>
  <c r="G266" i="5"/>
  <c r="G265" i="5"/>
  <c r="G260" i="5"/>
  <c r="G259" i="5"/>
  <c r="G250" i="5"/>
  <c r="G251" i="5"/>
  <c r="G252" i="5"/>
  <c r="G253" i="5"/>
  <c r="G249" i="5"/>
  <c r="H320" i="5"/>
  <c r="G320" i="5"/>
  <c r="F320" i="5"/>
  <c r="E320" i="5"/>
  <c r="D320" i="5"/>
  <c r="C320" i="5"/>
  <c r="E357" i="5"/>
  <c r="E358" i="5"/>
  <c r="E359" i="5"/>
  <c r="E356" i="5"/>
  <c r="H360" i="5"/>
  <c r="G360" i="5"/>
  <c r="F360" i="5"/>
  <c r="E460" i="5"/>
  <c r="F460" i="5"/>
  <c r="G460" i="5"/>
  <c r="H460" i="5"/>
  <c r="D460" i="5"/>
  <c r="D62" i="5"/>
  <c r="E62" i="5"/>
  <c r="C62" i="5"/>
  <c r="F61" i="5"/>
  <c r="G61" i="5" s="1"/>
  <c r="F60" i="5"/>
  <c r="G60" i="5" s="1"/>
  <c r="G62" i="5" s="1"/>
  <c r="F62" i="5" l="1"/>
  <c r="H376" i="5"/>
  <c r="H378" i="5" s="1"/>
  <c r="C374" i="5" s="1"/>
  <c r="H370" i="5"/>
  <c r="H372" i="5" s="1"/>
  <c r="H379" i="5" l="1"/>
  <c r="C368" i="5"/>
  <c r="C376" i="5"/>
  <c r="C378" i="5" s="1"/>
  <c r="D374" i="5" s="1"/>
  <c r="D376" i="5" s="1"/>
  <c r="D378" i="5" s="1"/>
  <c r="E374" i="5" s="1"/>
  <c r="E376" i="5" s="1"/>
  <c r="E378" i="5" s="1"/>
  <c r="F374" i="5" s="1"/>
  <c r="F376" i="5" l="1"/>
  <c r="F378" i="5" s="1"/>
  <c r="G378" i="5" s="1"/>
  <c r="G374" i="5"/>
  <c r="G376" i="5" s="1"/>
  <c r="C370" i="5"/>
  <c r="C372" i="5" s="1"/>
  <c r="C379" i="5" l="1"/>
  <c r="D368" i="5"/>
  <c r="D370" i="5" s="1"/>
  <c r="D372" i="5" s="1"/>
  <c r="D379" i="5" l="1"/>
  <c r="E368" i="5"/>
  <c r="E370" i="5" s="1"/>
  <c r="E372" i="5" s="1"/>
  <c r="F368" i="5" l="1"/>
  <c r="E379" i="5"/>
  <c r="F370" i="5" l="1"/>
  <c r="G368" i="5"/>
  <c r="C20" i="9"/>
  <c r="D15" i="9" s="1"/>
  <c r="G16" i="9"/>
  <c r="J19" i="8"/>
  <c r="H16" i="9" s="1"/>
  <c r="J20" i="8"/>
  <c r="H17" i="9" s="1"/>
  <c r="J21" i="8"/>
  <c r="H18" i="9" s="1"/>
  <c r="J23" i="8"/>
  <c r="J24" i="8"/>
  <c r="G17" i="9" s="1"/>
  <c r="J25" i="8"/>
  <c r="G18" i="9" s="1"/>
  <c r="J26" i="8"/>
  <c r="G19" i="9" s="1"/>
  <c r="I27" i="8"/>
  <c r="D22" i="8"/>
  <c r="D27" i="8" s="1"/>
  <c r="E22" i="8"/>
  <c r="E27" i="8" s="1"/>
  <c r="F22" i="8"/>
  <c r="F27" i="8" s="1"/>
  <c r="G22" i="8"/>
  <c r="G27" i="8" s="1"/>
  <c r="H22" i="8"/>
  <c r="H27" i="8" s="1"/>
  <c r="I22" i="8"/>
  <c r="J8" i="8"/>
  <c r="H8" i="9" s="1"/>
  <c r="E51" i="2"/>
  <c r="F51" i="2"/>
  <c r="G51" i="2"/>
  <c r="I51" i="2"/>
  <c r="D51" i="2"/>
  <c r="H48" i="2"/>
  <c r="H51" i="2" s="1"/>
  <c r="H49" i="2"/>
  <c r="H37" i="1"/>
  <c r="H33" i="1"/>
  <c r="H18" i="1"/>
  <c r="H9" i="1"/>
  <c r="F372" i="5" l="1"/>
  <c r="F379" i="5" s="1"/>
  <c r="G370" i="5"/>
  <c r="G372" i="5" s="1"/>
  <c r="G379" i="5" s="1"/>
  <c r="H17" i="2" s="1"/>
  <c r="D20" i="9"/>
  <c r="E15" i="9" s="1"/>
  <c r="E20" i="9" s="1"/>
  <c r="F15" i="9" s="1"/>
  <c r="J18" i="8"/>
  <c r="H15" i="9" s="1"/>
  <c r="H20" i="9" s="1"/>
  <c r="G15" i="9" s="1"/>
  <c r="G20" i="9" s="1"/>
  <c r="C22" i="8"/>
  <c r="J15" i="8"/>
  <c r="G11" i="9" s="1"/>
  <c r="J14" i="8"/>
  <c r="G10" i="9" s="1"/>
  <c r="J13" i="8"/>
  <c r="G9" i="9" s="1"/>
  <c r="J11" i="8"/>
  <c r="H11" i="9" s="1"/>
  <c r="D12" i="8"/>
  <c r="E12" i="8"/>
  <c r="F12" i="8"/>
  <c r="G12" i="8"/>
  <c r="H12" i="8"/>
  <c r="I12" i="8"/>
  <c r="C12" i="8"/>
  <c r="J10" i="8"/>
  <c r="H10" i="9" s="1"/>
  <c r="J9" i="8"/>
  <c r="H9" i="9" s="1"/>
  <c r="H427" i="5"/>
  <c r="C427" i="5"/>
  <c r="H442" i="5"/>
  <c r="F442" i="5"/>
  <c r="E442" i="5"/>
  <c r="D442" i="5"/>
  <c r="C442" i="5"/>
  <c r="H436" i="5"/>
  <c r="F436" i="5"/>
  <c r="E436" i="5"/>
  <c r="D436" i="5"/>
  <c r="C436" i="5"/>
  <c r="H428" i="5"/>
  <c r="I39" i="2" s="1"/>
  <c r="I42" i="2" s="1"/>
  <c r="F428" i="5"/>
  <c r="G39" i="2" s="1"/>
  <c r="G42" i="2" s="1"/>
  <c r="E428" i="5"/>
  <c r="F39" i="2" s="1"/>
  <c r="F42" i="2" s="1"/>
  <c r="D428" i="5"/>
  <c r="E39" i="2" s="1"/>
  <c r="E42" i="2" s="1"/>
  <c r="C428" i="5"/>
  <c r="D39" i="2" s="1"/>
  <c r="D42" i="2" s="1"/>
  <c r="F427" i="5"/>
  <c r="G427" i="5" s="1"/>
  <c r="E427" i="5"/>
  <c r="D427" i="5"/>
  <c r="D387" i="5"/>
  <c r="E387" i="5"/>
  <c r="F387" i="5"/>
  <c r="H387" i="5"/>
  <c r="C387" i="5"/>
  <c r="H12" i="9" l="1"/>
  <c r="G8" i="9" s="1"/>
  <c r="G12" i="9" s="1"/>
  <c r="I16" i="8"/>
  <c r="I29" i="8" s="1"/>
  <c r="I31" i="8"/>
  <c r="E16" i="8"/>
  <c r="E29" i="8" s="1"/>
  <c r="E31" i="8"/>
  <c r="F16" i="8"/>
  <c r="F29" i="8" s="1"/>
  <c r="F31" i="8"/>
  <c r="H16" i="8"/>
  <c r="H29" i="8" s="1"/>
  <c r="H31" i="8"/>
  <c r="D16" i="8"/>
  <c r="D29" i="8" s="1"/>
  <c r="D31" i="8"/>
  <c r="C16" i="8"/>
  <c r="C31" i="8"/>
  <c r="G16" i="8"/>
  <c r="G29" i="8" s="1"/>
  <c r="G31" i="8"/>
  <c r="J22" i="8"/>
  <c r="C27" i="8"/>
  <c r="J27" i="8" s="1"/>
  <c r="C12" i="9"/>
  <c r="G436" i="5"/>
  <c r="J12" i="8"/>
  <c r="J16" i="8" s="1"/>
  <c r="G442" i="5"/>
  <c r="G428" i="5"/>
  <c r="H39" i="2" s="1"/>
  <c r="H42" i="2" s="1"/>
  <c r="J31" i="8" l="1"/>
  <c r="I15" i="2" s="1"/>
  <c r="H22" i="9"/>
  <c r="C29" i="8"/>
  <c r="J29" i="8" s="1"/>
  <c r="H15" i="2" s="1"/>
  <c r="D8" i="9"/>
  <c r="D12" i="9" s="1"/>
  <c r="C22" i="9"/>
  <c r="D15" i="2" s="1"/>
  <c r="F20" i="9"/>
  <c r="G22" i="9"/>
  <c r="C241" i="5"/>
  <c r="D34" i="2" l="1"/>
  <c r="D25" i="3"/>
  <c r="E8" i="9"/>
  <c r="E12" i="9" s="1"/>
  <c r="D22" i="9"/>
  <c r="E15" i="2" s="1"/>
  <c r="F8" i="9" l="1"/>
  <c r="F12" i="9" s="1"/>
  <c r="F22" i="9" s="1"/>
  <c r="E22" i="9"/>
  <c r="F15" i="2" s="1"/>
  <c r="D347" i="5"/>
  <c r="E347" i="5"/>
  <c r="F347" i="5"/>
  <c r="G347" i="5"/>
  <c r="H347" i="5"/>
  <c r="C347" i="5"/>
  <c r="D343" i="5"/>
  <c r="E343" i="5"/>
  <c r="F343" i="5"/>
  <c r="G343" i="5"/>
  <c r="H343" i="5"/>
  <c r="C343" i="5"/>
  <c r="D339" i="5"/>
  <c r="E339" i="5"/>
  <c r="F339" i="5"/>
  <c r="G339" i="5"/>
  <c r="H339" i="5"/>
  <c r="C339" i="5"/>
  <c r="D232" i="5"/>
  <c r="E39" i="1" s="1"/>
  <c r="E232" i="5"/>
  <c r="F39" i="1" s="1"/>
  <c r="F232" i="5"/>
  <c r="G39" i="1" s="1"/>
  <c r="H232" i="5"/>
  <c r="I39" i="1" s="1"/>
  <c r="C232" i="5"/>
  <c r="D39" i="1" s="1"/>
  <c r="G231" i="5"/>
  <c r="G230" i="5"/>
  <c r="D283" i="5"/>
  <c r="E283" i="5"/>
  <c r="F283" i="5"/>
  <c r="G283" i="5"/>
  <c r="H283" i="5"/>
  <c r="C283" i="5"/>
  <c r="D277" i="5"/>
  <c r="E277" i="5"/>
  <c r="F277" i="5"/>
  <c r="G277" i="5"/>
  <c r="H277" i="5"/>
  <c r="C277" i="5"/>
  <c r="D272" i="5"/>
  <c r="E272" i="5"/>
  <c r="F272" i="5"/>
  <c r="G272" i="5"/>
  <c r="H272" i="5"/>
  <c r="C272" i="5"/>
  <c r="D267" i="5"/>
  <c r="E267" i="5"/>
  <c r="F267" i="5"/>
  <c r="G267" i="5"/>
  <c r="H267" i="5"/>
  <c r="C267" i="5"/>
  <c r="D261" i="5"/>
  <c r="E261" i="5"/>
  <c r="F261" i="5"/>
  <c r="G261" i="5"/>
  <c r="H261" i="5"/>
  <c r="C261" i="5"/>
  <c r="G15" i="2" l="1"/>
  <c r="F284" i="5"/>
  <c r="F348" i="5"/>
  <c r="G16" i="2" s="1"/>
  <c r="G11" i="2"/>
  <c r="C348" i="5"/>
  <c r="E348" i="5"/>
  <c r="G232" i="5"/>
  <c r="H348" i="5"/>
  <c r="D348" i="5"/>
  <c r="H39" i="1"/>
  <c r="C284" i="5"/>
  <c r="H284" i="5"/>
  <c r="D284" i="5"/>
  <c r="E284" i="5"/>
  <c r="G284" i="5"/>
  <c r="G348" i="5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18" i="4"/>
  <c r="I18" i="4" s="1"/>
  <c r="E19" i="4"/>
  <c r="E20" i="4"/>
  <c r="E21" i="4"/>
  <c r="E22" i="4"/>
  <c r="E23" i="4"/>
  <c r="E24" i="4"/>
  <c r="E18" i="4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7" i="4"/>
  <c r="I7" i="4" s="1"/>
  <c r="E8" i="4"/>
  <c r="E9" i="4"/>
  <c r="E10" i="4"/>
  <c r="E11" i="4"/>
  <c r="E12" i="4"/>
  <c r="E13" i="4"/>
  <c r="E14" i="4"/>
  <c r="E15" i="4"/>
  <c r="E7" i="4"/>
  <c r="D25" i="4"/>
  <c r="F25" i="4"/>
  <c r="G25" i="4"/>
  <c r="C25" i="4"/>
  <c r="D16" i="4"/>
  <c r="D27" i="4" s="1"/>
  <c r="F16" i="4"/>
  <c r="F27" i="4" s="1"/>
  <c r="G16" i="4"/>
  <c r="C16" i="4"/>
  <c r="C27" i="4" s="1"/>
  <c r="H11" i="2" l="1"/>
  <c r="H16" i="2"/>
  <c r="G27" i="4"/>
  <c r="E25" i="4"/>
  <c r="F11" i="2"/>
  <c r="F16" i="2"/>
  <c r="G35" i="3" s="1"/>
  <c r="G36" i="3" s="1"/>
  <c r="E11" i="2"/>
  <c r="E16" i="2"/>
  <c r="D11" i="2"/>
  <c r="D16" i="2"/>
  <c r="I11" i="2"/>
  <c r="I16" i="2"/>
  <c r="H25" i="4"/>
  <c r="H16" i="4"/>
  <c r="E16" i="4"/>
  <c r="D414" i="5"/>
  <c r="E31" i="2" s="1"/>
  <c r="E414" i="5"/>
  <c r="F31" i="2" s="1"/>
  <c r="F414" i="5"/>
  <c r="H414" i="5"/>
  <c r="I31" i="2" s="1"/>
  <c r="C414" i="5"/>
  <c r="D31" i="2" s="1"/>
  <c r="D404" i="5"/>
  <c r="E27" i="2" s="1"/>
  <c r="E404" i="5"/>
  <c r="F27" i="2" s="1"/>
  <c r="F404" i="5"/>
  <c r="G27" i="2" s="1"/>
  <c r="H404" i="5"/>
  <c r="I27" i="2" s="1"/>
  <c r="C404" i="5"/>
  <c r="D27" i="2" s="1"/>
  <c r="D397" i="5"/>
  <c r="E26" i="2" s="1"/>
  <c r="E397" i="5"/>
  <c r="F26" i="2" s="1"/>
  <c r="F397" i="5"/>
  <c r="G26" i="2" s="1"/>
  <c r="H397" i="5"/>
  <c r="I26" i="2" s="1"/>
  <c r="C397" i="5"/>
  <c r="D26" i="2" s="1"/>
  <c r="I18" i="2"/>
  <c r="G18" i="2"/>
  <c r="F18" i="2"/>
  <c r="E18" i="2"/>
  <c r="D18" i="2"/>
  <c r="F17" i="2"/>
  <c r="I17" i="2"/>
  <c r="D329" i="5"/>
  <c r="E10" i="2" s="1"/>
  <c r="E329" i="5"/>
  <c r="F10" i="2" s="1"/>
  <c r="F329" i="5"/>
  <c r="G10" i="2" s="1"/>
  <c r="H329" i="5"/>
  <c r="I10" i="2" s="1"/>
  <c r="C329" i="5"/>
  <c r="D10" i="2" s="1"/>
  <c r="D312" i="5"/>
  <c r="E8" i="2" s="1"/>
  <c r="E312" i="5"/>
  <c r="F8" i="2" s="1"/>
  <c r="F312" i="5"/>
  <c r="G8" i="2" s="1"/>
  <c r="H312" i="5"/>
  <c r="I8" i="2" s="1"/>
  <c r="C312" i="5"/>
  <c r="D8" i="2" s="1"/>
  <c r="D300" i="5"/>
  <c r="D302" i="5" s="1"/>
  <c r="E300" i="5"/>
  <c r="E302" i="5" s="1"/>
  <c r="F300" i="5"/>
  <c r="F302" i="5" s="1"/>
  <c r="H300" i="5"/>
  <c r="H302" i="5" s="1"/>
  <c r="C300" i="5"/>
  <c r="C302" i="5" s="1"/>
  <c r="C295" i="5"/>
  <c r="D295" i="5"/>
  <c r="E295" i="5"/>
  <c r="F295" i="5"/>
  <c r="H295" i="5"/>
  <c r="D254" i="5"/>
  <c r="E6" i="2" s="1"/>
  <c r="E48" i="3" s="1"/>
  <c r="E254" i="5"/>
  <c r="F6" i="2" s="1"/>
  <c r="F48" i="3" s="1"/>
  <c r="F254" i="5"/>
  <c r="G6" i="2" s="1"/>
  <c r="G48" i="3" s="1"/>
  <c r="H254" i="5"/>
  <c r="I6" i="2" s="1"/>
  <c r="C254" i="5"/>
  <c r="D6" i="2" s="1"/>
  <c r="D48" i="3" s="1"/>
  <c r="G163" i="5"/>
  <c r="G164" i="5"/>
  <c r="D241" i="5"/>
  <c r="E25" i="3" s="1"/>
  <c r="E241" i="5"/>
  <c r="F241" i="5"/>
  <c r="G25" i="3" s="1"/>
  <c r="H241" i="5"/>
  <c r="I25" i="3" s="1"/>
  <c r="D42" i="1"/>
  <c r="D226" i="5"/>
  <c r="E38" i="1" s="1"/>
  <c r="E226" i="5"/>
  <c r="F38" i="1" s="1"/>
  <c r="F226" i="5"/>
  <c r="G38" i="1" s="1"/>
  <c r="H226" i="5"/>
  <c r="I38" i="1" s="1"/>
  <c r="C226" i="5"/>
  <c r="D38" i="1" s="1"/>
  <c r="G225" i="5"/>
  <c r="G226" i="5" s="1"/>
  <c r="D220" i="5"/>
  <c r="E36" i="1" s="1"/>
  <c r="E220" i="5"/>
  <c r="F36" i="1" s="1"/>
  <c r="F220" i="5"/>
  <c r="G36" i="1" s="1"/>
  <c r="H220" i="5"/>
  <c r="I36" i="1" s="1"/>
  <c r="C220" i="5"/>
  <c r="D36" i="1" s="1"/>
  <c r="G218" i="5"/>
  <c r="G219" i="5"/>
  <c r="G217" i="5"/>
  <c r="D214" i="5"/>
  <c r="E23" i="3" s="1"/>
  <c r="E214" i="5"/>
  <c r="F23" i="3" s="1"/>
  <c r="F214" i="5"/>
  <c r="G23" i="3" s="1"/>
  <c r="H214" i="5"/>
  <c r="I23" i="3" s="1"/>
  <c r="C214" i="5"/>
  <c r="D23" i="3" s="1"/>
  <c r="G211" i="5"/>
  <c r="G212" i="5"/>
  <c r="G213" i="5"/>
  <c r="G210" i="5"/>
  <c r="E206" i="5"/>
  <c r="F31" i="1" s="1"/>
  <c r="F206" i="5"/>
  <c r="G31" i="1" s="1"/>
  <c r="H206" i="5"/>
  <c r="I31" i="1" s="1"/>
  <c r="D206" i="5"/>
  <c r="E31" i="1" s="1"/>
  <c r="C206" i="5"/>
  <c r="D31" i="1" s="1"/>
  <c r="G199" i="5"/>
  <c r="G200" i="5"/>
  <c r="G201" i="5"/>
  <c r="G202" i="5"/>
  <c r="G203" i="5"/>
  <c r="G204" i="5"/>
  <c r="G205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H24" i="3" s="1"/>
  <c r="G182" i="5"/>
  <c r="H176" i="5"/>
  <c r="I30" i="1" s="1"/>
  <c r="F176" i="5"/>
  <c r="G30" i="1" s="1"/>
  <c r="E176" i="5"/>
  <c r="F30" i="1" s="1"/>
  <c r="D176" i="5"/>
  <c r="E30" i="1" s="1"/>
  <c r="C176" i="5"/>
  <c r="D30" i="1" s="1"/>
  <c r="G175" i="5"/>
  <c r="G174" i="5"/>
  <c r="G173" i="5"/>
  <c r="G172" i="5"/>
  <c r="G171" i="5"/>
  <c r="H166" i="5"/>
  <c r="I29" i="1" s="1"/>
  <c r="F166" i="5"/>
  <c r="G29" i="1" s="1"/>
  <c r="E166" i="5"/>
  <c r="F29" i="1" s="1"/>
  <c r="D166" i="5"/>
  <c r="E29" i="1" s="1"/>
  <c r="C166" i="5"/>
  <c r="D29" i="1" s="1"/>
  <c r="G165" i="5"/>
  <c r="H159" i="5"/>
  <c r="I28" i="1" s="1"/>
  <c r="F159" i="5"/>
  <c r="G28" i="1" s="1"/>
  <c r="E159" i="5"/>
  <c r="F28" i="1" s="1"/>
  <c r="D159" i="5"/>
  <c r="E28" i="1" s="1"/>
  <c r="C159" i="5"/>
  <c r="D28" i="1" s="1"/>
  <c r="G158" i="5"/>
  <c r="G157" i="5"/>
  <c r="G156" i="5"/>
  <c r="G155" i="5"/>
  <c r="G154" i="5"/>
  <c r="F146" i="5"/>
  <c r="G27" i="1" s="1"/>
  <c r="H146" i="5"/>
  <c r="I27" i="1" s="1"/>
  <c r="E146" i="5"/>
  <c r="F27" i="1" s="1"/>
  <c r="D146" i="5"/>
  <c r="E27" i="1" s="1"/>
  <c r="C146" i="5"/>
  <c r="D27" i="1" s="1"/>
  <c r="G145" i="5"/>
  <c r="G144" i="5"/>
  <c r="G143" i="5"/>
  <c r="H137" i="5"/>
  <c r="I26" i="1" s="1"/>
  <c r="F137" i="5"/>
  <c r="G26" i="1" s="1"/>
  <c r="E137" i="5"/>
  <c r="F26" i="1" s="1"/>
  <c r="D137" i="5"/>
  <c r="E26" i="1" s="1"/>
  <c r="C137" i="5"/>
  <c r="D26" i="1" s="1"/>
  <c r="G136" i="5"/>
  <c r="G135" i="5"/>
  <c r="G134" i="5"/>
  <c r="H129" i="5"/>
  <c r="I21" i="3" s="1"/>
  <c r="I29" i="3" s="1"/>
  <c r="F129" i="5"/>
  <c r="G21" i="3" s="1"/>
  <c r="E129" i="5"/>
  <c r="F21" i="3" s="1"/>
  <c r="D129" i="5"/>
  <c r="E21" i="3" s="1"/>
  <c r="C129" i="5"/>
  <c r="D21" i="3" s="1"/>
  <c r="D29" i="3" s="1"/>
  <c r="G128" i="5"/>
  <c r="G127" i="5"/>
  <c r="G126" i="5"/>
  <c r="G125" i="5"/>
  <c r="G124" i="5"/>
  <c r="G123" i="5"/>
  <c r="G122" i="5"/>
  <c r="G121" i="5"/>
  <c r="H115" i="5"/>
  <c r="I22" i="3" s="1"/>
  <c r="F115" i="5"/>
  <c r="G22" i="3" s="1"/>
  <c r="E115" i="5"/>
  <c r="F22" i="3" s="1"/>
  <c r="D115" i="5"/>
  <c r="E22" i="3" s="1"/>
  <c r="C115" i="5"/>
  <c r="D22" i="3" s="1"/>
  <c r="G114" i="5"/>
  <c r="G113" i="5"/>
  <c r="H108" i="5"/>
  <c r="I18" i="3" s="1"/>
  <c r="F108" i="5"/>
  <c r="G18" i="3" s="1"/>
  <c r="E108" i="5"/>
  <c r="F18" i="3" s="1"/>
  <c r="D108" i="5"/>
  <c r="E18" i="3" s="1"/>
  <c r="C108" i="5"/>
  <c r="D18" i="3" s="1"/>
  <c r="H81" i="5"/>
  <c r="I16" i="3" s="1"/>
  <c r="G107" i="5"/>
  <c r="G106" i="5"/>
  <c r="G105" i="5"/>
  <c r="G104" i="5"/>
  <c r="G103" i="5"/>
  <c r="G102" i="5"/>
  <c r="G101" i="5"/>
  <c r="H98" i="5"/>
  <c r="I17" i="1" s="1"/>
  <c r="F98" i="5"/>
  <c r="G17" i="1" s="1"/>
  <c r="E98" i="5"/>
  <c r="F17" i="1" s="1"/>
  <c r="D98" i="5"/>
  <c r="E17" i="1" s="1"/>
  <c r="C98" i="5"/>
  <c r="D17" i="1" s="1"/>
  <c r="G97" i="5"/>
  <c r="G98" i="5" s="1"/>
  <c r="F93" i="5"/>
  <c r="G17" i="3" s="1"/>
  <c r="H93" i="5"/>
  <c r="I17" i="3" s="1"/>
  <c r="E93" i="5"/>
  <c r="D93" i="5"/>
  <c r="C93" i="5"/>
  <c r="D17" i="3" s="1"/>
  <c r="G92" i="5"/>
  <c r="G93" i="5" s="1"/>
  <c r="H17" i="3" s="1"/>
  <c r="H87" i="5"/>
  <c r="I15" i="1" s="1"/>
  <c r="F87" i="5"/>
  <c r="G15" i="1" s="1"/>
  <c r="E87" i="5"/>
  <c r="F15" i="1" s="1"/>
  <c r="D87" i="5"/>
  <c r="E15" i="1" s="1"/>
  <c r="C87" i="5"/>
  <c r="D15" i="1" s="1"/>
  <c r="G86" i="5"/>
  <c r="G85" i="5"/>
  <c r="F81" i="5"/>
  <c r="G16" i="3" s="1"/>
  <c r="E81" i="5"/>
  <c r="F16" i="3" s="1"/>
  <c r="D81" i="5"/>
  <c r="E16" i="3" s="1"/>
  <c r="C81" i="5"/>
  <c r="D16" i="3" s="1"/>
  <c r="G80" i="5"/>
  <c r="G79" i="5"/>
  <c r="G78" i="5"/>
  <c r="H73" i="5"/>
  <c r="I15" i="3" s="1"/>
  <c r="F73" i="5"/>
  <c r="G15" i="3" s="1"/>
  <c r="E73" i="5"/>
  <c r="F15" i="3" s="1"/>
  <c r="D73" i="5"/>
  <c r="E15" i="3" s="1"/>
  <c r="C73" i="5"/>
  <c r="D15" i="3" s="1"/>
  <c r="G72" i="5"/>
  <c r="G71" i="5"/>
  <c r="G70" i="5"/>
  <c r="G51" i="5"/>
  <c r="G50" i="5"/>
  <c r="G49" i="5"/>
  <c r="G48" i="5"/>
  <c r="G47" i="5"/>
  <c r="G46" i="5"/>
  <c r="G45" i="5"/>
  <c r="H43" i="5"/>
  <c r="H53" i="5" s="1"/>
  <c r="I14" i="3" s="1"/>
  <c r="F43" i="5"/>
  <c r="F53" i="5" s="1"/>
  <c r="G14" i="3" s="1"/>
  <c r="E43" i="5"/>
  <c r="E53" i="5" s="1"/>
  <c r="F14" i="3" s="1"/>
  <c r="D43" i="5"/>
  <c r="D53" i="5" s="1"/>
  <c r="E14" i="3" s="1"/>
  <c r="C43" i="5"/>
  <c r="C53" i="5" s="1"/>
  <c r="D14" i="3" s="1"/>
  <c r="G42" i="5"/>
  <c r="G41" i="5"/>
  <c r="H33" i="5"/>
  <c r="I12" i="3" s="1"/>
  <c r="F33" i="5"/>
  <c r="G12" i="3" s="1"/>
  <c r="E33" i="5"/>
  <c r="F12" i="3" s="1"/>
  <c r="D33" i="5"/>
  <c r="E12" i="3" s="1"/>
  <c r="C33" i="5"/>
  <c r="D12" i="3" s="1"/>
  <c r="G32" i="5"/>
  <c r="G31" i="5"/>
  <c r="G25" i="5"/>
  <c r="G24" i="5"/>
  <c r="G21" i="5"/>
  <c r="G20" i="5"/>
  <c r="H22" i="5"/>
  <c r="H26" i="5" s="1"/>
  <c r="H27" i="5" s="1"/>
  <c r="F22" i="5"/>
  <c r="F26" i="5" s="1"/>
  <c r="F27" i="5" s="1"/>
  <c r="E22" i="5"/>
  <c r="E26" i="5" s="1"/>
  <c r="E27" i="5" s="1"/>
  <c r="F11" i="3" s="1"/>
  <c r="D22" i="5"/>
  <c r="D26" i="5" s="1"/>
  <c r="D27" i="5" s="1"/>
  <c r="C22" i="5"/>
  <c r="C26" i="5" s="1"/>
  <c r="C27" i="5" s="1"/>
  <c r="G15" i="5"/>
  <c r="G13" i="5"/>
  <c r="G12" i="5"/>
  <c r="G11" i="5"/>
  <c r="G10" i="5"/>
  <c r="H14" i="5"/>
  <c r="H16" i="5" s="1"/>
  <c r="F14" i="5"/>
  <c r="F16" i="5" s="1"/>
  <c r="G10" i="3" s="1"/>
  <c r="E14" i="5"/>
  <c r="E16" i="5" s="1"/>
  <c r="D14" i="5"/>
  <c r="D16" i="5" s="1"/>
  <c r="C14" i="5"/>
  <c r="C16" i="5" s="1"/>
  <c r="E17" i="3" l="1"/>
  <c r="F29" i="3"/>
  <c r="F42" i="1"/>
  <c r="F25" i="3"/>
  <c r="H25" i="3" s="1"/>
  <c r="G31" i="2"/>
  <c r="G414" i="5"/>
  <c r="H31" i="2" s="1"/>
  <c r="E29" i="3"/>
  <c r="E27" i="4"/>
  <c r="F17" i="3"/>
  <c r="G29" i="3"/>
  <c r="E35" i="3"/>
  <c r="E36" i="3" s="1"/>
  <c r="D6" i="3"/>
  <c r="H6" i="3" s="1"/>
  <c r="I48" i="3"/>
  <c r="D35" i="3"/>
  <c r="F35" i="3"/>
  <c r="F36" i="3" s="1"/>
  <c r="H27" i="4"/>
  <c r="F19" i="1"/>
  <c r="I24" i="1"/>
  <c r="F303" i="5"/>
  <c r="G7" i="2" s="1"/>
  <c r="G12" i="2" s="1"/>
  <c r="H303" i="5"/>
  <c r="I7" i="2" s="1"/>
  <c r="I12" i="2" s="1"/>
  <c r="G73" i="5"/>
  <c r="H15" i="3" s="1"/>
  <c r="G404" i="5"/>
  <c r="H27" i="2" s="1"/>
  <c r="I20" i="2"/>
  <c r="G300" i="5"/>
  <c r="G302" i="5" s="1"/>
  <c r="G329" i="5"/>
  <c r="H10" i="2" s="1"/>
  <c r="G254" i="5"/>
  <c r="H6" i="2" s="1"/>
  <c r="H48" i="3" s="1"/>
  <c r="G312" i="5"/>
  <c r="H8" i="2" s="1"/>
  <c r="H29" i="1"/>
  <c r="E17" i="2"/>
  <c r="E20" i="2" s="1"/>
  <c r="D303" i="5"/>
  <c r="E7" i="2" s="1"/>
  <c r="E12" i="2" s="1"/>
  <c r="G397" i="5"/>
  <c r="H26" i="2" s="1"/>
  <c r="G17" i="2"/>
  <c r="G20" i="2" s="1"/>
  <c r="H28" i="1"/>
  <c r="H36" i="1"/>
  <c r="G8" i="1"/>
  <c r="G33" i="5"/>
  <c r="H12" i="3" s="1"/>
  <c r="G43" i="5"/>
  <c r="G53" i="5" s="1"/>
  <c r="H14" i="3" s="1"/>
  <c r="D13" i="1"/>
  <c r="F14" i="1"/>
  <c r="I19" i="1"/>
  <c r="F24" i="1"/>
  <c r="G295" i="5"/>
  <c r="G303" i="5" s="1"/>
  <c r="H7" i="2" s="1"/>
  <c r="F20" i="2"/>
  <c r="H26" i="1"/>
  <c r="H27" i="1"/>
  <c r="H15" i="1"/>
  <c r="H30" i="1"/>
  <c r="H17" i="1"/>
  <c r="H31" i="1"/>
  <c r="H38" i="1"/>
  <c r="G10" i="1"/>
  <c r="F10" i="3"/>
  <c r="F19" i="3" s="1"/>
  <c r="F6" i="1"/>
  <c r="G11" i="3"/>
  <c r="G19" i="3" s="1"/>
  <c r="G7" i="1"/>
  <c r="I10" i="1"/>
  <c r="C303" i="5"/>
  <c r="D7" i="2" s="1"/>
  <c r="D12" i="2" s="1"/>
  <c r="I11" i="3"/>
  <c r="I7" i="1"/>
  <c r="E10" i="1"/>
  <c r="E303" i="5"/>
  <c r="F7" i="2" s="1"/>
  <c r="F12" i="2" s="1"/>
  <c r="D17" i="2"/>
  <c r="D20" i="2" s="1"/>
  <c r="D7" i="1"/>
  <c r="D11" i="3"/>
  <c r="F10" i="1"/>
  <c r="E19" i="1"/>
  <c r="G25" i="1"/>
  <c r="D32" i="1"/>
  <c r="E42" i="1"/>
  <c r="E34" i="2"/>
  <c r="E35" i="2" s="1"/>
  <c r="E44" i="2" s="1"/>
  <c r="E53" i="2" s="1"/>
  <c r="E7" i="1"/>
  <c r="E11" i="3"/>
  <c r="D8" i="1"/>
  <c r="E13" i="1"/>
  <c r="I13" i="1"/>
  <c r="D14" i="1"/>
  <c r="E14" i="1"/>
  <c r="G19" i="1"/>
  <c r="D24" i="1"/>
  <c r="D25" i="1"/>
  <c r="I25" i="1"/>
  <c r="F32" i="1"/>
  <c r="I42" i="1"/>
  <c r="I34" i="2"/>
  <c r="I35" i="2" s="1"/>
  <c r="I44" i="2" s="1"/>
  <c r="I53" i="2" s="1"/>
  <c r="F16" i="1"/>
  <c r="I6" i="1"/>
  <c r="I10" i="3"/>
  <c r="G6" i="1"/>
  <c r="E8" i="1"/>
  <c r="F13" i="1"/>
  <c r="G81" i="5"/>
  <c r="H16" i="3" s="1"/>
  <c r="D16" i="1"/>
  <c r="G16" i="1"/>
  <c r="I14" i="1"/>
  <c r="E24" i="1"/>
  <c r="E25" i="1"/>
  <c r="G32" i="1"/>
  <c r="G34" i="2"/>
  <c r="G35" i="2" s="1"/>
  <c r="G44" i="2" s="1"/>
  <c r="G53" i="2" s="1"/>
  <c r="G42" i="1"/>
  <c r="E32" i="1"/>
  <c r="D6" i="1"/>
  <c r="D10" i="3"/>
  <c r="D19" i="3" s="1"/>
  <c r="I8" i="1"/>
  <c r="E6" i="1"/>
  <c r="E10" i="3"/>
  <c r="E19" i="3" s="1"/>
  <c r="F8" i="1"/>
  <c r="D10" i="1"/>
  <c r="G13" i="1"/>
  <c r="G14" i="1"/>
  <c r="E16" i="1"/>
  <c r="I16" i="1"/>
  <c r="D19" i="1"/>
  <c r="G24" i="1"/>
  <c r="F25" i="1"/>
  <c r="I32" i="1"/>
  <c r="F34" i="2"/>
  <c r="F35" i="2" s="1"/>
  <c r="F44" i="2" s="1"/>
  <c r="F53" i="2" s="1"/>
  <c r="F7" i="1"/>
  <c r="G40" i="1"/>
  <c r="D35" i="2"/>
  <c r="D44" i="2" s="1"/>
  <c r="D53" i="2" s="1"/>
  <c r="F40" i="1"/>
  <c r="G108" i="5"/>
  <c r="H18" i="3" s="1"/>
  <c r="G115" i="5"/>
  <c r="H22" i="3" s="1"/>
  <c r="G129" i="5"/>
  <c r="H21" i="3" s="1"/>
  <c r="G214" i="5"/>
  <c r="H23" i="3" s="1"/>
  <c r="I40" i="1"/>
  <c r="E40" i="1"/>
  <c r="G241" i="5"/>
  <c r="G220" i="5"/>
  <c r="G206" i="5"/>
  <c r="G176" i="5"/>
  <c r="G166" i="5"/>
  <c r="G159" i="5"/>
  <c r="G146" i="5"/>
  <c r="G137" i="5"/>
  <c r="G87" i="5"/>
  <c r="D40" i="1"/>
  <c r="G22" i="5"/>
  <c r="G26" i="5" s="1"/>
  <c r="G27" i="5" s="1"/>
  <c r="G14" i="5"/>
  <c r="G16" i="5" s="1"/>
  <c r="H10" i="3" s="1"/>
  <c r="H29" i="3" l="1"/>
  <c r="I19" i="3"/>
  <c r="D36" i="3"/>
  <c r="H35" i="3"/>
  <c r="H36" i="3" s="1"/>
  <c r="F22" i="2"/>
  <c r="F55" i="2" s="1"/>
  <c r="E22" i="2"/>
  <c r="E55" i="2" s="1"/>
  <c r="I22" i="2"/>
  <c r="I55" i="2" s="1"/>
  <c r="H20" i="2"/>
  <c r="G11" i="1"/>
  <c r="H12" i="2"/>
  <c r="G22" i="2"/>
  <c r="H40" i="1"/>
  <c r="H19" i="1"/>
  <c r="G34" i="1"/>
  <c r="E34" i="1"/>
  <c r="F20" i="1"/>
  <c r="D22" i="2"/>
  <c r="D55" i="2" s="1"/>
  <c r="I20" i="1"/>
  <c r="G20" i="1"/>
  <c r="H13" i="1"/>
  <c r="H10" i="1"/>
  <c r="H42" i="1"/>
  <c r="D20" i="1"/>
  <c r="E20" i="1"/>
  <c r="I34" i="1"/>
  <c r="F34" i="1"/>
  <c r="H25" i="1"/>
  <c r="E11" i="1"/>
  <c r="E21" i="1" s="1"/>
  <c r="D34" i="1"/>
  <c r="H6" i="1"/>
  <c r="H32" i="1"/>
  <c r="F11" i="1"/>
  <c r="H24" i="1"/>
  <c r="H8" i="1"/>
  <c r="D11" i="1"/>
  <c r="D21" i="1" s="1"/>
  <c r="H7" i="1"/>
  <c r="H16" i="1"/>
  <c r="H14" i="1"/>
  <c r="H34" i="2"/>
  <c r="H35" i="2" s="1"/>
  <c r="H44" i="2" s="1"/>
  <c r="H53" i="2" s="1"/>
  <c r="G44" i="3"/>
  <c r="H11" i="3"/>
  <c r="H19" i="3" s="1"/>
  <c r="I11" i="1"/>
  <c r="G21" i="1" l="1"/>
  <c r="G41" i="1" s="1"/>
  <c r="G43" i="1" s="1"/>
  <c r="F44" i="3"/>
  <c r="E44" i="3"/>
  <c r="I44" i="3"/>
  <c r="I45" i="3" s="1"/>
  <c r="I50" i="3" s="1"/>
  <c r="D44" i="3"/>
  <c r="G55" i="2"/>
  <c r="H22" i="2"/>
  <c r="H55" i="2" s="1"/>
  <c r="I21" i="1"/>
  <c r="I41" i="1" s="1"/>
  <c r="I43" i="1" s="1"/>
  <c r="E41" i="1"/>
  <c r="E43" i="1" s="1"/>
  <c r="F21" i="1"/>
  <c r="F41" i="1" s="1"/>
  <c r="F43" i="1" s="1"/>
  <c r="D41" i="1"/>
  <c r="D43" i="1" s="1"/>
  <c r="H20" i="1"/>
  <c r="H11" i="1"/>
  <c r="H34" i="1"/>
  <c r="D45" i="3" l="1"/>
  <c r="E6" i="3" s="1"/>
  <c r="E45" i="3" s="1"/>
  <c r="H44" i="3"/>
  <c r="H45" i="3" s="1"/>
  <c r="H21" i="1"/>
  <c r="H41" i="1" s="1"/>
  <c r="H43" i="1" s="1"/>
  <c r="D50" i="3" l="1"/>
  <c r="E50" i="3"/>
  <c r="F6" i="3"/>
  <c r="F45" i="3" s="1"/>
  <c r="H50" i="3"/>
  <c r="F50" i="3" l="1"/>
  <c r="G6" i="3"/>
  <c r="G45" i="3" s="1"/>
  <c r="G50" i="3" s="1"/>
</calcChain>
</file>

<file path=xl/sharedStrings.xml><?xml version="1.0" encoding="utf-8"?>
<sst xmlns="http://schemas.openxmlformats.org/spreadsheetml/2006/main" count="889" uniqueCount="497">
  <si>
    <t>Cumulative to date</t>
  </si>
  <si>
    <t>Note</t>
  </si>
  <si>
    <t>2014/2015</t>
  </si>
  <si>
    <t>Property taxes revenue</t>
  </si>
  <si>
    <t>Public contributions and donations</t>
  </si>
  <si>
    <t>Fines, penalties and levies</t>
  </si>
  <si>
    <t>Licenses and permits</t>
  </si>
  <si>
    <t>Transfers from other governments–gifts and services-in-kind</t>
  </si>
  <si>
    <t>Revenue from exchange transactions</t>
  </si>
  <si>
    <t>Rendering of services</t>
  </si>
  <si>
    <t>Rental revenue from facilities and equipment</t>
  </si>
  <si>
    <t>Finance income-external investments</t>
  </si>
  <si>
    <t>Finance income-outstanding receivables</t>
  </si>
  <si>
    <t>Agency fees</t>
  </si>
  <si>
    <t>Other income</t>
  </si>
  <si>
    <t>Total revenue</t>
  </si>
  <si>
    <t>Expenses</t>
  </si>
  <si>
    <t>Employee costs</t>
  </si>
  <si>
    <t>Depreciation and amortization expense</t>
  </si>
  <si>
    <t>Repairs and maintenance</t>
  </si>
  <si>
    <t>Contracted services</t>
  </si>
  <si>
    <t>Grants and subsidies</t>
  </si>
  <si>
    <t>General expenses</t>
  </si>
  <si>
    <t>Finance costs</t>
  </si>
  <si>
    <t>Collection cost</t>
  </si>
  <si>
    <t>Total expenses</t>
  </si>
  <si>
    <t>Other gains/(losses)</t>
  </si>
  <si>
    <t>Gain on sale of assets</t>
  </si>
  <si>
    <t>Gain on foreign exchange transactions</t>
  </si>
  <si>
    <t>Unrealized gain on fair value of investments</t>
  </si>
  <si>
    <t>Impairment loss</t>
  </si>
  <si>
    <t>Surplus before Tax</t>
  </si>
  <si>
    <t>Taxation</t>
  </si>
  <si>
    <t>Surplus for the period</t>
  </si>
  <si>
    <t>30.9.2015</t>
  </si>
  <si>
    <t>31.12.2015</t>
  </si>
  <si>
    <t>31.03.2016</t>
  </si>
  <si>
    <t>30.6.2016</t>
  </si>
  <si>
    <t>Assets</t>
  </si>
  <si>
    <t>Current assets</t>
  </si>
  <si>
    <t>Cash and cash equivalents</t>
  </si>
  <si>
    <t>Receivables from exchange transactions</t>
  </si>
  <si>
    <t>Receivables from non-exchange transactions</t>
  </si>
  <si>
    <t>Current portion of long-term receivables from exchange transactions</t>
  </si>
  <si>
    <t>Inventories</t>
  </si>
  <si>
    <t>Investments</t>
  </si>
  <si>
    <t>Non-current assets</t>
  </si>
  <si>
    <t>Property ,plant and equipment</t>
  </si>
  <si>
    <t>Intangible assets</t>
  </si>
  <si>
    <t>Investment property</t>
  </si>
  <si>
    <t>Long term receivables from exchange transactions</t>
  </si>
  <si>
    <t>Total assets</t>
  </si>
  <si>
    <t>Liabilities</t>
  </si>
  <si>
    <t>Current liabilities</t>
  </si>
  <si>
    <t>Trade and other payables from exchange transactions</t>
  </si>
  <si>
    <t>Refundable deposits from customers</t>
  </si>
  <si>
    <t>Provisions</t>
  </si>
  <si>
    <t>Finance lease obligation</t>
  </si>
  <si>
    <t>Current portion of borrowings</t>
  </si>
  <si>
    <t>Deferred income</t>
  </si>
  <si>
    <t>Employee benefit obligation</t>
  </si>
  <si>
    <t>Payments received in advance</t>
  </si>
  <si>
    <t>Non-current liabilities</t>
  </si>
  <si>
    <t>Non-current employee benefit obligation</t>
  </si>
  <si>
    <t>Non-current provisions</t>
  </si>
  <si>
    <t>Borrowings</t>
  </si>
  <si>
    <t>Service concession liability</t>
  </si>
  <si>
    <t>Deferred tax liabilities</t>
  </si>
  <si>
    <t>Total liabilities</t>
  </si>
  <si>
    <t>Net assets</t>
  </si>
  <si>
    <t>Reserves</t>
  </si>
  <si>
    <t>Accumulated surplus</t>
  </si>
  <si>
    <t>Minority interest</t>
  </si>
  <si>
    <t>Total net assets and liabilities</t>
  </si>
  <si>
    <t>Cash and cash equivalents at the beginning of the quarter</t>
  </si>
  <si>
    <t>Cash flows from operating activities</t>
  </si>
  <si>
    <t>Receipts</t>
  </si>
  <si>
    <t>Property taxes</t>
  </si>
  <si>
    <t>Fines ,penalties and levies</t>
  </si>
  <si>
    <t>Government grants and subsidies</t>
  </si>
  <si>
    <t>Sale of goods</t>
  </si>
  <si>
    <t>Finance income</t>
  </si>
  <si>
    <t>Other income, rentals and agency fees</t>
  </si>
  <si>
    <t>Payments</t>
  </si>
  <si>
    <t>Compensation of employees</t>
  </si>
  <si>
    <t>Goods and services</t>
  </si>
  <si>
    <t>Finance cost</t>
  </si>
  <si>
    <t>Rent paid</t>
  </si>
  <si>
    <t>Taxation paid</t>
  </si>
  <si>
    <t>Other payments</t>
  </si>
  <si>
    <t>Grants and subsidies paid</t>
  </si>
  <si>
    <t xml:space="preserve">Net cash flows from operating activities </t>
  </si>
  <si>
    <t>Cash flows from investing activities</t>
  </si>
  <si>
    <t>Purchase of property, plant, equipment and intangible assets</t>
  </si>
  <si>
    <t>Proceeds from sale of property, plant and Equipment</t>
  </si>
  <si>
    <t>Net cash flows used in investing activities</t>
  </si>
  <si>
    <t>Cash flows from financing activities</t>
  </si>
  <si>
    <t>Proceeds from borrowings</t>
  </si>
  <si>
    <t>Repayment of borrowings</t>
  </si>
  <si>
    <t>Increase in deposits</t>
  </si>
  <si>
    <t>Net cash flows used in financing activities</t>
  </si>
  <si>
    <t>Net increase/(decrease) in cash and cash equivalents</t>
  </si>
  <si>
    <t>Cash and cash equivalents at end of the quarter</t>
  </si>
  <si>
    <t>Budget</t>
  </si>
  <si>
    <t>Actual</t>
  </si>
  <si>
    <t xml:space="preserve">Actual </t>
  </si>
  <si>
    <t>Explanation of material variances</t>
  </si>
  <si>
    <t>Variance</t>
  </si>
  <si>
    <t>Revenue</t>
  </si>
  <si>
    <t>Finance Income</t>
  </si>
  <si>
    <t>Gains on disposal, rental income and agency fees</t>
  </si>
  <si>
    <t>Total income</t>
  </si>
  <si>
    <t>Total expenditure</t>
  </si>
  <si>
    <t>1.Property taxes revenue</t>
  </si>
  <si>
    <t>Taxable land and buildings</t>
  </si>
  <si>
    <t>Residential</t>
  </si>
  <si>
    <t>Commercial</t>
  </si>
  <si>
    <t>State</t>
  </si>
  <si>
    <t>Penalties</t>
  </si>
  <si>
    <t>Income forgone</t>
  </si>
  <si>
    <t>Total property taxes revenue</t>
  </si>
  <si>
    <t>The Green Belt Movement</t>
  </si>
  <si>
    <t>Other</t>
  </si>
  <si>
    <t>Fines</t>
  </si>
  <si>
    <t>Total</t>
  </si>
  <si>
    <t>Electricity</t>
  </si>
  <si>
    <t>Water</t>
  </si>
  <si>
    <t>Chairman's Honoraria</t>
  </si>
  <si>
    <t>Directors emoluments</t>
  </si>
  <si>
    <t>Other allowances</t>
  </si>
  <si>
    <t>Total director emoluments</t>
  </si>
  <si>
    <t>Property</t>
  </si>
  <si>
    <t>Equipment</t>
  </si>
  <si>
    <t>Vehicles</t>
  </si>
  <si>
    <t>Advertising</t>
  </si>
  <si>
    <t>Consumables</t>
  </si>
  <si>
    <t>Insurance</t>
  </si>
  <si>
    <t>Chemicals</t>
  </si>
  <si>
    <t>Postage</t>
  </si>
  <si>
    <t>Rental</t>
  </si>
  <si>
    <t>Telecommunication</t>
  </si>
  <si>
    <t>Training</t>
  </si>
  <si>
    <t>Relating to original and reversal of temporary differences</t>
  </si>
  <si>
    <t>Income tax expense reported in the statement of financial performance</t>
  </si>
  <si>
    <t>Current account</t>
  </si>
  <si>
    <t>On- call deposits</t>
  </si>
  <si>
    <t>Fixed deposits account</t>
  </si>
  <si>
    <t>Staff car loan/ mortgage</t>
  </si>
  <si>
    <t>Others(specify)</t>
  </si>
  <si>
    <t>a) Current account</t>
  </si>
  <si>
    <t>Financial institution</t>
  </si>
  <si>
    <t>Kenya Commercial bank</t>
  </si>
  <si>
    <t>Bank B</t>
  </si>
  <si>
    <t>Sub- total</t>
  </si>
  <si>
    <t>b) On- Call deposits</t>
  </si>
  <si>
    <t>c) Fixed deposits account</t>
  </si>
  <si>
    <t>d)  Staff car loan/ mortgage</t>
  </si>
  <si>
    <t>e) Others(specify)</t>
  </si>
  <si>
    <t>Cash in transit</t>
  </si>
  <si>
    <t>cash in hand</t>
  </si>
  <si>
    <t>M pesa</t>
  </si>
  <si>
    <t>Grand total</t>
  </si>
  <si>
    <t>Catering</t>
  </si>
  <si>
    <t>a) Investment in Treasury bills and bonds</t>
  </si>
  <si>
    <t>b) Investment with Financial Institutions/ Banks</t>
  </si>
  <si>
    <t>c) Other investments( specify)</t>
  </si>
  <si>
    <t>Equity/ shares</t>
  </si>
  <si>
    <t>Corporate bonds</t>
  </si>
  <si>
    <t>Cost</t>
  </si>
  <si>
    <t>At beginning of quarter</t>
  </si>
  <si>
    <t>Additions</t>
  </si>
  <si>
    <t>At end of quarter</t>
  </si>
  <si>
    <t>Additions–internal development</t>
  </si>
  <si>
    <t>Amortization and impairment</t>
  </si>
  <si>
    <t>Amortization</t>
  </si>
  <si>
    <t>Depreciation</t>
  </si>
  <si>
    <t>Project title</t>
  </si>
  <si>
    <t>Number</t>
  </si>
  <si>
    <t>Donor</t>
  </si>
  <si>
    <t>Period/ duration</t>
  </si>
  <si>
    <t>Donor commitment</t>
  </si>
  <si>
    <t>Separate donor reporting(yes/no)</t>
  </si>
  <si>
    <t>Name of the Entity sending the grant</t>
  </si>
  <si>
    <t>Amount recognized to Statement of Comprehensive Income</t>
  </si>
  <si>
    <t xml:space="preserve">Amount deferred </t>
  </si>
  <si>
    <t>Total grant income during the  quarter</t>
  </si>
  <si>
    <t>Sept</t>
  </si>
  <si>
    <t>Actual Audited</t>
  </si>
  <si>
    <t>Prior year</t>
  </si>
  <si>
    <t>Name of entity where investment is held</t>
  </si>
  <si>
    <t>No of shares</t>
  </si>
  <si>
    <t>Direct shareholding</t>
  </si>
  <si>
    <t>Indirect shareholding</t>
  </si>
  <si>
    <t>Effective shareholding</t>
  </si>
  <si>
    <t>Nominal value of shares</t>
  </si>
  <si>
    <t>Fair value of shares</t>
  </si>
  <si>
    <t>Current year</t>
  </si>
  <si>
    <t>%</t>
  </si>
  <si>
    <t>Shs '000</t>
  </si>
  <si>
    <t>Shs'000</t>
  </si>
  <si>
    <t xml:space="preserve"> Entity A</t>
  </si>
  <si>
    <t xml:space="preserve"> Entity B</t>
  </si>
  <si>
    <t xml:space="preserve"> Entity C</t>
  </si>
  <si>
    <t xml:space="preserve"> Entity D</t>
  </si>
  <si>
    <t>Trade receivables</t>
  </si>
  <si>
    <t>Student receivables</t>
  </si>
  <si>
    <t>Staff receivavles</t>
  </si>
  <si>
    <t>0-30 days</t>
  </si>
  <si>
    <t>60-90 days</t>
  </si>
  <si>
    <t>90-120 days</t>
  </si>
  <si>
    <t>Over 1 year old</t>
  </si>
  <si>
    <t>30 Sept</t>
  </si>
  <si>
    <t xml:space="preserve">Shs  </t>
  </si>
  <si>
    <t>31 Dec</t>
  </si>
  <si>
    <t>Shs</t>
  </si>
  <si>
    <t>31 Mar</t>
  </si>
  <si>
    <t>30 Jun</t>
  </si>
  <si>
    <t>Current Year</t>
  </si>
  <si>
    <t>Prior Year</t>
  </si>
  <si>
    <t>Remuneration of Directors</t>
  </si>
  <si>
    <t>Goods and Services</t>
  </si>
  <si>
    <t>Revenue from non exchange transactions</t>
  </si>
  <si>
    <t>Total other gains/(losses)</t>
  </si>
  <si>
    <t>28. Investments</t>
  </si>
  <si>
    <t>Sale of goods and services</t>
  </si>
  <si>
    <r>
      <t>2.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Public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contributions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donations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</si>
  <si>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transfers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sponsorships</t>
    </r>
  </si>
  <si>
    <r>
      <t>Reconciliation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public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contributions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donations</t>
    </r>
  </si>
  <si>
    <r>
      <t>Balance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unspent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beginning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quarter</t>
    </r>
  </si>
  <si>
    <r>
      <t>Current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year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receipts</t>
    </r>
  </si>
  <si>
    <r>
      <t>Conditions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met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transferred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to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revenue</t>
    </r>
  </si>
  <si>
    <r>
      <t>Conditions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to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be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met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remain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liabilities</t>
    </r>
    <r>
      <rPr>
        <sz val="9"/>
        <color indexed="8"/>
        <rFont val="Cambria"/>
        <family val="1"/>
        <scheme val="major"/>
      </rPr>
      <t xml:space="preserve"> </t>
    </r>
  </si>
  <si>
    <r>
      <t>3.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Fines,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penalties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levies</t>
    </r>
  </si>
  <si>
    <r>
      <t>Fuel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levy</t>
    </r>
  </si>
  <si>
    <r>
      <t>4.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Transfers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governments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–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gifts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services-in-kind</t>
    </r>
  </si>
  <si>
    <r>
      <t>Unconditional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grants</t>
    </r>
  </si>
  <si>
    <r>
      <t>Operational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</t>
    </r>
  </si>
  <si>
    <r>
      <t>Conditional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grants</t>
    </r>
  </si>
  <si>
    <r>
      <t>National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housing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</t>
    </r>
  </si>
  <si>
    <r>
      <t>National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infrastructure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</t>
    </r>
  </si>
  <si>
    <r>
      <t>Provincial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health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</t>
    </r>
  </si>
  <si>
    <r>
      <t>Social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services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</t>
    </r>
  </si>
  <si>
    <r>
      <t>Basic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services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subsidy</t>
    </r>
  </si>
  <si>
    <r>
      <t>Transportation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fund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(international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funding)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</si>
  <si>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organizational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grants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</si>
  <si>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government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grants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subsidies</t>
    </r>
  </si>
  <si>
    <r>
      <t>5.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Rendering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services</t>
    </r>
  </si>
  <si>
    <r>
      <t>Waste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management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(solid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waste)</t>
    </r>
  </si>
  <si>
    <r>
      <t>Waste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management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(sewerage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sanitation)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</si>
  <si>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revenue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the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rendering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services</t>
    </r>
  </si>
  <si>
    <r>
      <t>Sale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electricity</t>
    </r>
  </si>
  <si>
    <r>
      <t>Sale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water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</si>
  <si>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revenue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the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sale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goods</t>
    </r>
  </si>
  <si>
    <r>
      <t>7.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Rental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revenue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facilities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equipment</t>
    </r>
  </si>
  <si>
    <r>
      <t>Straight-lined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operating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lease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receipts</t>
    </r>
  </si>
  <si>
    <r>
      <t>Contingent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rentals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</si>
  <si>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rentals</t>
    </r>
  </si>
  <si>
    <r>
      <t>8.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external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investments</t>
    </r>
  </si>
  <si>
    <r>
      <t>Cash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investments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fixed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deposits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</si>
  <si>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–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external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investments</t>
    </r>
  </si>
  <si>
    <r>
      <t>9.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outstanding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</si>
  <si>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Service,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water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electricity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debtors</t>
    </r>
  </si>
  <si>
    <r>
      <t>Total receivables 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–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outstanding</t>
    </r>
  </si>
  <si>
    <r>
      <t>10.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</si>
  <si>
    <r>
      <t>Insurance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recoveries</t>
    </r>
  </si>
  <si>
    <r>
      <t>Bulk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infrastructure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levies</t>
    </r>
  </si>
  <si>
    <r>
      <t>Infrastructure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improvement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fee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</si>
  <si>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income</t>
    </r>
  </si>
  <si>
    <r>
      <t>Services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concession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income</t>
    </r>
  </si>
  <si>
    <r>
      <t>Skills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development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levy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</si>
  <si>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</si>
  <si>
    <r>
      <t>11.</t>
    </r>
    <r>
      <rPr>
        <b/>
        <sz val="9"/>
        <color indexed="8"/>
        <rFont val="Cambria"/>
        <family val="1"/>
        <scheme val="major"/>
      </rPr>
      <t xml:space="preserve"> Goods and Services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</si>
  <si>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bulk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purchases</t>
    </r>
  </si>
  <si>
    <r>
      <t>12.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Employee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costs</t>
    </r>
  </si>
  <si>
    <r>
      <t>Salaries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wages</t>
    </r>
  </si>
  <si>
    <r>
      <t>Employee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related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contributions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to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pensions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 medical aids</t>
    </r>
  </si>
  <si>
    <r>
      <t>Travel,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motor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car,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accommodation,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subsistence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other allowances</t>
    </r>
  </si>
  <si>
    <r>
      <t>Housing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benefits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allowances</t>
    </r>
  </si>
  <si>
    <r>
      <t>Overtime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payments</t>
    </r>
  </si>
  <si>
    <r>
      <t>Performance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bonuses</t>
    </r>
  </si>
  <si>
    <r>
      <t>Contribution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-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long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service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awards</t>
    </r>
  </si>
  <si>
    <r>
      <t>Expenditure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recharged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to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capital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projects</t>
    </r>
  </si>
  <si>
    <r>
      <t>Employee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costs</t>
    </r>
  </si>
  <si>
    <r>
      <t>13.Remuneration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directors</t>
    </r>
  </si>
  <si>
    <r>
      <t>14.</t>
    </r>
    <r>
      <rPr>
        <b/>
        <sz val="9"/>
        <color indexed="63"/>
        <rFont val="Cambria"/>
        <family val="1"/>
        <scheme val="major"/>
      </rPr>
      <t>Depreciation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amortization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expense</t>
    </r>
  </si>
  <si>
    <r>
      <t>Property,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plant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equipment</t>
    </r>
  </si>
  <si>
    <r>
      <t>Intangible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assets</t>
    </r>
  </si>
  <si>
    <r>
      <t>Investment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property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carried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</si>
  <si>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depreciation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amortization</t>
    </r>
  </si>
  <si>
    <r>
      <t>15.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Repairs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maintenance</t>
    </r>
  </si>
  <si>
    <r>
      <t>Investment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property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–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earning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rentals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</si>
  <si>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repairs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maintenance</t>
    </r>
  </si>
  <si>
    <r>
      <t>16.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Contracted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services</t>
    </r>
  </si>
  <si>
    <r>
      <t>Actuarial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valuations</t>
    </r>
  </si>
  <si>
    <r>
      <t>Investment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valuations</t>
    </r>
  </si>
  <si>
    <r>
      <t>Property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valuations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</si>
  <si>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contracted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services</t>
    </r>
  </si>
  <si>
    <r>
      <t>17.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Grants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subsidies</t>
    </r>
  </si>
  <si>
    <r>
      <t>Community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development</t>
    </r>
  </si>
  <si>
    <r>
      <t>Education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initiatives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programs</t>
    </r>
  </si>
  <si>
    <r>
      <t>Social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development</t>
    </r>
  </si>
  <si>
    <r>
      <t>Community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trust</t>
    </r>
  </si>
  <si>
    <r>
      <t>Sporting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bodies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</si>
  <si>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grants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subsidies</t>
    </r>
  </si>
  <si>
    <r>
      <t>18.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General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expenses</t>
    </r>
  </si>
  <si>
    <r>
      <t>Admin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fees</t>
    </r>
  </si>
  <si>
    <r>
      <t>Audit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fees</t>
    </r>
  </si>
  <si>
    <r>
      <t>Conferences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delegations</t>
    </r>
  </si>
  <si>
    <r>
      <t>Consulting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fees</t>
    </r>
  </si>
  <si>
    <r>
      <t>Fuel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oil</t>
    </r>
  </si>
  <si>
    <r>
      <t>Legal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expenses</t>
    </r>
  </si>
  <si>
    <r>
      <t>Licenses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permits</t>
    </r>
  </si>
  <si>
    <r>
      <t>Water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purification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</t>
    </r>
  </si>
  <si>
    <r>
      <t>Printing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stationery</t>
    </r>
  </si>
  <si>
    <r>
      <t>Hire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charges</t>
    </r>
  </si>
  <si>
    <r>
      <t>Security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costs</t>
    </r>
  </si>
  <si>
    <r>
      <t>Sewage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treatment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costs</t>
    </r>
  </si>
  <si>
    <r>
      <t>Skills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development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levies</t>
    </r>
  </si>
  <si>
    <r>
      <t>Inventory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scrapping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</si>
  <si>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general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expenses</t>
    </r>
  </si>
  <si>
    <r>
      <t>19.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costs</t>
    </r>
  </si>
  <si>
    <r>
      <t>Borrowings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(amortized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cost)</t>
    </r>
  </si>
  <si>
    <r>
      <t>Finance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leases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(amortized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cost)</t>
    </r>
  </si>
  <si>
    <r>
      <t>Unwinding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discount</t>
    </r>
  </si>
  <si>
    <r>
      <t>Bank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overdrafts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</si>
  <si>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finance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costs</t>
    </r>
  </si>
  <si>
    <r>
      <t>20.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Gain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sale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assets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</si>
  <si>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assets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</si>
  <si>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gain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sale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assets</t>
    </r>
  </si>
  <si>
    <r>
      <t>Investments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fair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value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</si>
  <si>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unrealized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gain</t>
    </r>
  </si>
  <si>
    <r>
      <t>22.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Impairment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loss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</si>
  <si>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impairment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loss</t>
    </r>
  </si>
  <si>
    <r>
      <t>23.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Taxation</t>
    </r>
  </si>
  <si>
    <r>
      <t>Current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tax:</t>
    </r>
  </si>
  <si>
    <r>
      <t>Current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income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tax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charge</t>
    </r>
  </si>
  <si>
    <r>
      <t>Deferred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tax:</t>
    </r>
  </si>
  <si>
    <r>
      <t>24.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Cash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cash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equivalents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</si>
  <si>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cash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cash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equivalents</t>
    </r>
  </si>
  <si>
    <r>
      <t>25.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exchange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transactions</t>
    </r>
  </si>
  <si>
    <r>
      <t>Current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</si>
  <si>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Service ,water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electricity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debtors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</si>
  <si>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exchange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debtors</t>
    </r>
  </si>
  <si>
    <r>
      <t>Less: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impairment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allowance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</si>
  <si>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current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</si>
  <si>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Non-current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</si>
  <si>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Public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organizations</t>
    </r>
  </si>
  <si>
    <r>
      <t>Current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portion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transferred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to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current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receivables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</si>
  <si>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non-current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</si>
  <si>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</si>
  <si>
    <r>
      <t>26.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Receivables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non-exchange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contracts</t>
    </r>
  </si>
  <si>
    <r>
      <t>Property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tax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debtors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</si>
  <si>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debtors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(non-exchange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transactions)</t>
    </r>
  </si>
  <si>
    <r>
      <t>27.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Inventories</t>
    </r>
  </si>
  <si>
    <r>
      <t>Consumable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stores</t>
    </r>
  </si>
  <si>
    <r>
      <t>Medical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supplies</t>
    </r>
  </si>
  <si>
    <r>
      <t>Spare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parts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meters</t>
    </r>
  </si>
  <si>
    <r>
      <t>Water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for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distribution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</si>
  <si>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goods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held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for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resale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</si>
  <si>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inventories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the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lower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cost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net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realizable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value</t>
    </r>
  </si>
  <si>
    <r>
      <t>31.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Investment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property</t>
    </r>
  </si>
  <si>
    <r>
      <t>32.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Trade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payables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exchange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transactions</t>
    </r>
  </si>
  <si>
    <r>
      <t>Trade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payables</t>
    </r>
  </si>
  <si>
    <r>
      <t>Payments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received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in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advance</t>
    </r>
  </si>
  <si>
    <r>
      <t>Employee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advances</t>
    </r>
  </si>
  <si>
    <r>
      <t>Third-party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payments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</si>
  <si>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payables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</si>
  <si>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trade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other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payables</t>
    </r>
  </si>
  <si>
    <r>
      <t>33.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Refundable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deposits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from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customers</t>
    </r>
  </si>
  <si>
    <r>
      <t>Consumer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deposits</t>
    </r>
  </si>
  <si>
    <r>
      <t>Other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deposits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</si>
  <si>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deposits</t>
    </r>
  </si>
  <si>
    <r>
      <t>34.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Deferred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</si>
  <si>
    <r>
      <t>National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government</t>
    </r>
  </si>
  <si>
    <r>
      <t>International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funders</t>
    </r>
  </si>
  <si>
    <r>
      <t>Public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contributions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and</t>
    </r>
    <r>
      <rPr>
        <sz val="9"/>
        <color indexed="8"/>
        <rFont val="Cambria"/>
        <family val="1"/>
        <scheme val="major"/>
      </rPr>
      <t xml:space="preserve"> </t>
    </r>
    <r>
      <rPr>
        <sz val="9"/>
        <color indexed="63"/>
        <rFont val="Cambria"/>
        <family val="1"/>
        <scheme val="major"/>
      </rPr>
      <t>donations</t>
    </r>
  </si>
  <si>
    <r>
      <t>Total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deferred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income</t>
    </r>
  </si>
  <si>
    <r>
      <t>21.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Unrealized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gain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on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fair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value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</t>
    </r>
    <r>
      <rPr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investments</t>
    </r>
  </si>
  <si>
    <t>Employees Costs</t>
  </si>
  <si>
    <t>Balance at beginning of the period</t>
  </si>
  <si>
    <t>External borrowings during the year</t>
  </si>
  <si>
    <t>Domestic borrowings during the year</t>
  </si>
  <si>
    <t>Repayments of external borrowings during the period</t>
  </si>
  <si>
    <t>Repayments of domestics borrowings during the period</t>
  </si>
  <si>
    <t>Total Repayments on borrowings</t>
  </si>
  <si>
    <t>Balance at end of the period</t>
  </si>
  <si>
    <t>The analyses of both external and domestic borrowings are as follows:</t>
  </si>
  <si>
    <t>External Borrowings</t>
  </si>
  <si>
    <t>Dollar denominated loan from ‘A’</t>
  </si>
  <si>
    <t>Sterling Pound denominated loan from ‘B’</t>
  </si>
  <si>
    <t>Euro denominated loan from ‘C’</t>
  </si>
  <si>
    <t>Domestic Borrowings</t>
  </si>
  <si>
    <t>Kenya Shilling loan from KCB</t>
  </si>
  <si>
    <t>Kenya Shilling loan from Barclays Bank</t>
  </si>
  <si>
    <t>Kenya Shilling loan from Consolidated Bank</t>
  </si>
  <si>
    <t>Total balance at end of the period</t>
  </si>
  <si>
    <t>Motor vehicles</t>
  </si>
  <si>
    <t>Furniture and fittings</t>
  </si>
  <si>
    <t>Computers</t>
  </si>
  <si>
    <t xml:space="preserve">Shs </t>
  </si>
  <si>
    <t>Disposals</t>
  </si>
  <si>
    <t>Transfers/adjustments</t>
  </si>
  <si>
    <t>Transfer/adjustments</t>
  </si>
  <si>
    <t>Depreciation and impairment</t>
  </si>
  <si>
    <t>At 1July 2013</t>
  </si>
  <si>
    <t>Impairment</t>
  </si>
  <si>
    <t>At30 June2015</t>
  </si>
  <si>
    <t>Transfer/adjustment</t>
  </si>
  <si>
    <t>Net book values</t>
  </si>
  <si>
    <t>Land and Buildings</t>
  </si>
  <si>
    <t>Plant and Equipment</t>
  </si>
  <si>
    <t>Capital In Progress</t>
  </si>
  <si>
    <t>QT1</t>
  </si>
  <si>
    <t>QT2</t>
  </si>
  <si>
    <t>QT3</t>
  </si>
  <si>
    <t>QT4</t>
  </si>
  <si>
    <t>QT 1</t>
  </si>
  <si>
    <t>QT 2</t>
  </si>
  <si>
    <t>QT 3</t>
  </si>
  <si>
    <t>QT 4</t>
  </si>
  <si>
    <r>
      <t>29.  </t>
    </r>
    <r>
      <rPr>
        <b/>
        <sz val="9"/>
        <color rgb="FF231F20"/>
        <rFont val="Cambria"/>
        <family val="1"/>
        <scheme val="major"/>
      </rPr>
      <t>Property, plant and equipment</t>
    </r>
  </si>
  <si>
    <r>
      <t>29.  </t>
    </r>
    <r>
      <rPr>
        <b/>
        <sz val="9"/>
        <color rgb="FF231F20"/>
        <rFont val="Cambria"/>
        <family val="1"/>
      </rPr>
      <t>Property, plant and equipment</t>
    </r>
  </si>
  <si>
    <t>Total Current Assets</t>
  </si>
  <si>
    <t>Total no - current assets</t>
  </si>
  <si>
    <t>Total current liabilities</t>
  </si>
  <si>
    <t>Total non-current liabilities</t>
  </si>
  <si>
    <t>QUARTERLY STATEMENT OF FINANCIAL PERFORMANCE</t>
  </si>
  <si>
    <t>QUARTERLY STATEMENT OF FINANCIAL POSITION</t>
  </si>
  <si>
    <t>Total net assets</t>
  </si>
  <si>
    <t>Other reserves</t>
  </si>
  <si>
    <t>Balance check</t>
  </si>
  <si>
    <t>STATEMENT OF BUDGET AND ACTUAL COMPARISON</t>
  </si>
  <si>
    <t>NOTES TO THE QUARTERLY FINANCIAL STATEMENTS</t>
  </si>
  <si>
    <t>29. Property, Plant and Equipment - See separate note</t>
  </si>
  <si>
    <t>At end of year - June 2015</t>
  </si>
  <si>
    <t>At  June 2014</t>
  </si>
  <si>
    <t>At 30 June 2014</t>
  </si>
  <si>
    <t>At 30 June2014</t>
  </si>
  <si>
    <t>At 30 June 2015</t>
  </si>
  <si>
    <t>On Disposals</t>
  </si>
  <si>
    <t>Barclays Bank</t>
  </si>
  <si>
    <t>Consolidated bank</t>
  </si>
  <si>
    <t>Central Bank of Kenya</t>
  </si>
  <si>
    <t>At 1July 2014/ beginning of Quarter</t>
  </si>
  <si>
    <t>Net Book Values</t>
  </si>
  <si>
    <t>At end of the quarter/Year</t>
  </si>
  <si>
    <t>At end of quarter/Year</t>
  </si>
  <si>
    <t xml:space="preserve">Sale of goods </t>
  </si>
  <si>
    <t>QUARTERLY STATEMENT OF CASHFLOWS</t>
  </si>
  <si>
    <t>30. INTANGIBLE ASSETS</t>
  </si>
  <si>
    <t>Net Book Value</t>
  </si>
  <si>
    <t>35. BORROWINGS</t>
  </si>
  <si>
    <t>37. PROJECTS DETAILS</t>
  </si>
  <si>
    <t>Comments</t>
  </si>
  <si>
    <t>38. STATUS OF PROJECTS COMPLETION</t>
  </si>
  <si>
    <t>Project</t>
  </si>
  <si>
    <t>Total project Cost</t>
  </si>
  <si>
    <t>Total expended to date</t>
  </si>
  <si>
    <t>Completion %  to date</t>
  </si>
  <si>
    <t>Actual  per quarter</t>
  </si>
  <si>
    <t>Sources</t>
  </si>
  <si>
    <t>Amount recognised in capital fund.</t>
  </si>
  <si>
    <t>Cumulative transfers to date</t>
  </si>
  <si>
    <t>(Ensure that the amount recorded above as having been received from the Ministry fully reconciles to the amount recorded by the sending entity Ministry. An acknowledgement note/receipt should be raised in favour of the sending Ministry).</t>
  </si>
  <si>
    <t>4 (b) Transfers from Ministries, Departments and Agencies</t>
  </si>
  <si>
    <r>
      <rPr>
        <b/>
        <sz val="9"/>
        <color indexed="8"/>
        <rFont val="Cambria"/>
        <family val="1"/>
        <scheme val="major"/>
      </rPr>
      <t xml:space="preserve">6. </t>
    </r>
    <r>
      <rPr>
        <b/>
        <sz val="9"/>
        <color indexed="63"/>
        <rFont val="Cambria"/>
        <family val="1"/>
        <scheme val="major"/>
      </rPr>
      <t>Sale</t>
    </r>
    <r>
      <rPr>
        <b/>
        <sz val="9"/>
        <color indexed="8"/>
        <rFont val="Cambria"/>
        <family val="1"/>
        <scheme val="major"/>
      </rPr>
      <t xml:space="preserve"> </t>
    </r>
    <r>
      <rPr>
        <b/>
        <sz val="9"/>
        <color indexed="63"/>
        <rFont val="Cambria"/>
        <family val="1"/>
        <scheme val="major"/>
      </rPr>
      <t>of goods and services</t>
    </r>
  </si>
  <si>
    <t>National Treasury</t>
  </si>
  <si>
    <t>Ministry of Planning &amp; Devolution</t>
  </si>
  <si>
    <t>World Bank</t>
  </si>
  <si>
    <t>Upgrading Infrastructure</t>
  </si>
  <si>
    <t>Danida</t>
  </si>
  <si>
    <t>Natural Resources Management</t>
  </si>
  <si>
    <t>xxxxxx</t>
  </si>
  <si>
    <t>2014 - 2018</t>
  </si>
  <si>
    <t>Yes</t>
  </si>
  <si>
    <t>28 (a) Shareholding in other entities</t>
  </si>
  <si>
    <t xml:space="preserve"> 26 (a) Receivables in arrears</t>
  </si>
  <si>
    <t>PER FINANCIAL STATEMENTS</t>
  </si>
  <si>
    <t>(Decrease)/increase in non-current receivables</t>
  </si>
  <si>
    <t>(Decrease/(Increase) in investments</t>
  </si>
  <si>
    <t>(a)</t>
  </si>
  <si>
    <t>a)</t>
  </si>
  <si>
    <t>Movement is due to incentives introduced by the Kenya Revenue Authority to waive penalties and interest on penalties in a bid to increase collections on property tax</t>
  </si>
  <si>
    <t>(b)</t>
  </si>
  <si>
    <t>b)</t>
  </si>
  <si>
    <t>(c )</t>
  </si>
  <si>
    <t xml:space="preserve">c) </t>
  </si>
  <si>
    <t>Movement is due to a revision of the internal controls policies on compliance with regulatory requirements that resulted in a decrease in expenditure on fines and levies</t>
  </si>
  <si>
    <t>d)</t>
  </si>
  <si>
    <t>Movement is due to delay in transfer of grants from MDA's in the current year</t>
  </si>
  <si>
    <t>e)</t>
  </si>
  <si>
    <t>f)</t>
  </si>
  <si>
    <t>Movement is due to a decrease in grants received from foreign donors dueing the year under review</t>
  </si>
  <si>
    <t>Movement is due to revision of the leases in the year under review resulting in an increase in rental expense</t>
  </si>
  <si>
    <t xml:space="preserve">f) </t>
  </si>
  <si>
    <t>Movement is due to decrease in grant income received in the year under review</t>
  </si>
  <si>
    <t>Explanation of material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</si>
</sst>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  <numFmt numFmtId="168" formatCode="_-* #,##0.00000_-;\-* #,##0.00000_-;_-* &quot;-&quot;??_-;_-@_-"/>
    <numFmt numFmtId="169" formatCode="_-* #,##0.000000_-;\-* #,##0.000000_-;_-* &quot;-&quot;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9"/>
      <name val="Cambria"/>
      <family val="1"/>
    </font>
    <font>
      <b/>
      <sz val="9"/>
      <name val="Cambria"/>
      <family val="1"/>
    </font>
    <font>
      <b/>
      <sz val="9"/>
      <color rgb="FF231F20"/>
      <name val="Cambria"/>
      <family val="1"/>
    </font>
    <font>
      <sz val="9"/>
      <color rgb="FF231F2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  <scheme val="major"/>
    </font>
    <font>
      <b/>
      <sz val="9"/>
      <color rgb="FF231F20"/>
      <name val="Cambria"/>
      <family val="1"/>
      <scheme val="major"/>
    </font>
    <font>
      <sz val="9"/>
      <color rgb="FF231F20"/>
      <name val="Cambria"/>
      <family val="1"/>
      <scheme val="major"/>
    </font>
    <font>
      <b/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63"/>
      <name val="Cambria"/>
      <family val="1"/>
      <scheme val="major"/>
    </font>
    <font>
      <sz val="9"/>
      <color indexed="63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sz val="9"/>
      <color rgb="FF000000"/>
      <name val="Cambria"/>
      <family val="1"/>
    </font>
    <font>
      <b/>
      <sz val="11"/>
      <name val="Cambria"/>
      <family val="1"/>
      <scheme val="major"/>
    </font>
    <font>
      <sz val="9"/>
      <color rgb="FFFF0000"/>
      <name val="Cambria"/>
      <family val="1"/>
    </font>
    <font>
      <b/>
      <sz val="10"/>
      <name val="Cambria"/>
      <family val="1"/>
    </font>
    <font>
      <b/>
      <sz val="10"/>
      <name val="Cambria"/>
      <family val="1"/>
      <scheme val="maj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9"/>
      <color rgb="FF002060"/>
      <name val="Cambria"/>
      <family val="1"/>
    </font>
    <font>
      <b/>
      <i/>
      <sz val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2" fillId="0" borderId="0" xfId="0" applyFont="1" applyFill="1"/>
    <xf numFmtId="0" fontId="7" fillId="0" borderId="0" xfId="0" applyFont="1"/>
    <xf numFmtId="165" fontId="7" fillId="0" borderId="0" xfId="1" applyNumberFormat="1" applyFont="1"/>
    <xf numFmtId="0" fontId="8" fillId="0" borderId="1" xfId="0" applyFont="1" applyBorder="1" applyAlignment="1">
      <alignment vertical="top"/>
    </xf>
    <xf numFmtId="165" fontId="7" fillId="0" borderId="1" xfId="1" applyNumberFormat="1" applyFont="1" applyBorder="1"/>
    <xf numFmtId="165" fontId="8" fillId="0" borderId="1" xfId="1" applyNumberFormat="1" applyFont="1" applyBorder="1" applyAlignment="1">
      <alignment horizontal="right" vertical="top"/>
    </xf>
    <xf numFmtId="0" fontId="7" fillId="0" borderId="1" xfId="0" applyFont="1" applyBorder="1"/>
    <xf numFmtId="165" fontId="7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10" fillId="0" borderId="1" xfId="0" applyFont="1" applyBorder="1"/>
    <xf numFmtId="165" fontId="10" fillId="0" borderId="1" xfId="1" applyNumberFormat="1" applyFont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165" fontId="10" fillId="0" borderId="0" xfId="1" applyNumberFormat="1" applyFont="1"/>
    <xf numFmtId="0" fontId="10" fillId="0" borderId="0" xfId="0" applyFont="1"/>
    <xf numFmtId="165" fontId="7" fillId="0" borderId="0" xfId="1" applyNumberFormat="1" applyFont="1" applyFill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17" fontId="8" fillId="0" borderId="1" xfId="0" quotePrefix="1" applyNumberFormat="1" applyFont="1" applyBorder="1" applyAlignment="1">
      <alignment horizontal="right" vertical="top"/>
    </xf>
    <xf numFmtId="0" fontId="16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65" fontId="9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9" fillId="0" borderId="1" xfId="1" quotePrefix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165" fontId="4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165" fontId="5" fillId="0" borderId="1" xfId="1" quotePrefix="1" applyNumberFormat="1" applyFont="1" applyBorder="1" applyAlignment="1">
      <alignment horizontal="right" vertical="center"/>
    </xf>
    <xf numFmtId="165" fontId="2" fillId="0" borderId="1" xfId="1" applyNumberFormat="1" applyFont="1" applyBorder="1"/>
    <xf numFmtId="0" fontId="2" fillId="0" borderId="1" xfId="0" applyFont="1" applyBorder="1"/>
    <xf numFmtId="0" fontId="18" fillId="0" borderId="1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/>
    </xf>
    <xf numFmtId="165" fontId="9" fillId="0" borderId="1" xfId="1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/>
    </xf>
    <xf numFmtId="165" fontId="9" fillId="0" borderId="1" xfId="1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17" fontId="4" fillId="0" borderId="1" xfId="0" quotePrefix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165" fontId="5" fillId="0" borderId="1" xfId="1" applyNumberFormat="1" applyFont="1" applyFill="1" applyBorder="1" applyAlignment="1">
      <alignment vertical="top"/>
    </xf>
    <xf numFmtId="165" fontId="5" fillId="0" borderId="1" xfId="1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165" fontId="5" fillId="0" borderId="1" xfId="1" applyNumberFormat="1" applyFont="1" applyBorder="1" applyAlignment="1">
      <alignment vertical="top"/>
    </xf>
    <xf numFmtId="165" fontId="5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/>
    </xf>
    <xf numFmtId="165" fontId="6" fillId="0" borderId="1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horizontal="right" vertical="top"/>
    </xf>
    <xf numFmtId="165" fontId="4" fillId="0" borderId="1" xfId="1" applyNumberFormat="1" applyFont="1" applyBorder="1" applyAlignment="1">
      <alignment vertical="top"/>
    </xf>
    <xf numFmtId="165" fontId="5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19" fillId="0" borderId="0" xfId="0" applyFont="1"/>
    <xf numFmtId="0" fontId="19" fillId="0" borderId="1" xfId="0" applyFont="1" applyBorder="1"/>
    <xf numFmtId="165" fontId="19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/>
    </xf>
    <xf numFmtId="165" fontId="9" fillId="2" borderId="1" xfId="1" applyNumberFormat="1" applyFont="1" applyFill="1" applyBorder="1" applyAlignment="1">
      <alignment horizontal="right" vertical="top"/>
    </xf>
    <xf numFmtId="165" fontId="8" fillId="2" borderId="1" xfId="1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/>
    </xf>
    <xf numFmtId="0" fontId="2" fillId="2" borderId="1" xfId="0" applyFont="1" applyFill="1" applyBorder="1"/>
    <xf numFmtId="165" fontId="5" fillId="2" borderId="1" xfId="1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/>
    </xf>
    <xf numFmtId="165" fontId="2" fillId="2" borderId="1" xfId="1" applyNumberFormat="1" applyFont="1" applyFill="1" applyBorder="1"/>
    <xf numFmtId="165" fontId="19" fillId="2" borderId="1" xfId="0" applyNumberFormat="1" applyFont="1" applyFill="1" applyBorder="1"/>
    <xf numFmtId="0" fontId="20" fillId="0" borderId="1" xfId="0" applyFont="1" applyBorder="1"/>
    <xf numFmtId="0" fontId="4" fillId="0" borderId="1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right" vertical="top"/>
    </xf>
    <xf numFmtId="17" fontId="4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1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165" fontId="8" fillId="0" borderId="1" xfId="1" applyNumberFormat="1" applyFont="1" applyBorder="1" applyAlignment="1">
      <alignment vertical="top"/>
    </xf>
    <xf numFmtId="165" fontId="7" fillId="0" borderId="1" xfId="1" applyNumberFormat="1" applyFont="1" applyBorder="1" applyAlignment="1">
      <alignment vertical="top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7" fillId="0" borderId="1" xfId="1" applyNumberFormat="1" applyFont="1" applyBorder="1"/>
    <xf numFmtId="165" fontId="7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vertical="top"/>
    </xf>
    <xf numFmtId="165" fontId="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indent="4"/>
    </xf>
    <xf numFmtId="0" fontId="7" fillId="0" borderId="1" xfId="0" applyFont="1" applyBorder="1" applyAlignment="1"/>
    <xf numFmtId="165" fontId="7" fillId="0" borderId="1" xfId="1" applyNumberFormat="1" applyFont="1" applyBorder="1" applyAlignment="1">
      <alignment horizontal="right" vertical="center"/>
    </xf>
    <xf numFmtId="165" fontId="10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/>
    <xf numFmtId="165" fontId="7" fillId="0" borderId="1" xfId="1" applyNumberFormat="1" applyFont="1" applyBorder="1" applyAlignment="1">
      <alignment horizontal="left" indent="3"/>
    </xf>
    <xf numFmtId="0" fontId="7" fillId="0" borderId="1" xfId="0" applyFont="1" applyBorder="1" applyAlignment="1">
      <alignment horizontal="left" indent="3"/>
    </xf>
    <xf numFmtId="165" fontId="10" fillId="2" borderId="1" xfId="1" applyNumberFormat="1" applyFont="1" applyFill="1" applyBorder="1" applyAlignment="1">
      <alignment horizontal="right"/>
    </xf>
    <xf numFmtId="165" fontId="7" fillId="2" borderId="1" xfId="1" applyNumberFormat="1" applyFont="1" applyFill="1" applyBorder="1"/>
    <xf numFmtId="0" fontId="7" fillId="2" borderId="1" xfId="0" applyFont="1" applyFill="1" applyBorder="1" applyAlignment="1">
      <alignment vertical="top"/>
    </xf>
    <xf numFmtId="165" fontId="7" fillId="2" borderId="1" xfId="1" applyNumberFormat="1" applyFont="1" applyFill="1" applyBorder="1" applyAlignment="1">
      <alignment vertical="top"/>
    </xf>
    <xf numFmtId="165" fontId="8" fillId="2" borderId="1" xfId="1" applyNumberFormat="1" applyFont="1" applyFill="1" applyBorder="1" applyAlignment="1">
      <alignment vertical="top"/>
    </xf>
    <xf numFmtId="165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right" vertical="center"/>
    </xf>
    <xf numFmtId="165" fontId="10" fillId="2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left" vertical="center" indent="1"/>
    </xf>
    <xf numFmtId="165" fontId="4" fillId="3" borderId="1" xfId="1" applyNumberFormat="1" applyFont="1" applyFill="1" applyBorder="1" applyAlignment="1">
      <alignment horizontal="right" vertical="center"/>
    </xf>
    <xf numFmtId="165" fontId="10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right" vertical="top" wrapText="1"/>
    </xf>
    <xf numFmtId="165" fontId="8" fillId="0" borderId="1" xfId="1" quotePrefix="1" applyNumberFormat="1" applyFont="1" applyBorder="1" applyAlignment="1">
      <alignment horizontal="right" vertical="top"/>
    </xf>
    <xf numFmtId="165" fontId="10" fillId="0" borderId="1" xfId="1" applyNumberFormat="1" applyFont="1" applyBorder="1"/>
    <xf numFmtId="165" fontId="8" fillId="3" borderId="1" xfId="1" applyNumberFormat="1" applyFont="1" applyFill="1" applyBorder="1" applyAlignment="1">
      <alignment horizontal="right" vertical="top" wrapText="1"/>
    </xf>
    <xf numFmtId="165" fontId="8" fillId="3" borderId="1" xfId="1" applyNumberFormat="1" applyFont="1" applyFill="1" applyBorder="1" applyAlignment="1">
      <alignment horizontal="right" vertical="top"/>
    </xf>
    <xf numFmtId="165" fontId="7" fillId="3" borderId="1" xfId="1" applyNumberFormat="1" applyFont="1" applyFill="1" applyBorder="1"/>
    <xf numFmtId="165" fontId="5" fillId="3" borderId="1" xfId="1" applyNumberFormat="1" applyFont="1" applyFill="1" applyBorder="1" applyAlignment="1">
      <alignment horizontal="right" vertical="center"/>
    </xf>
    <xf numFmtId="165" fontId="10" fillId="3" borderId="1" xfId="1" applyNumberFormat="1" applyFont="1" applyFill="1" applyBorder="1"/>
    <xf numFmtId="0" fontId="9" fillId="0" borderId="2" xfId="0" applyFont="1" applyBorder="1" applyAlignment="1">
      <alignment vertical="top"/>
    </xf>
    <xf numFmtId="0" fontId="7" fillId="0" borderId="2" xfId="0" applyFont="1" applyBorder="1"/>
    <xf numFmtId="0" fontId="9" fillId="0" borderId="3" xfId="0" applyFont="1" applyBorder="1" applyAlignment="1">
      <alignment vertical="top"/>
    </xf>
    <xf numFmtId="0" fontId="7" fillId="0" borderId="3" xfId="0" applyFont="1" applyBorder="1"/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7" fillId="2" borderId="3" xfId="0" applyFont="1" applyFill="1" applyBorder="1"/>
    <xf numFmtId="0" fontId="24" fillId="0" borderId="1" xfId="0" applyFont="1" applyBorder="1" applyAlignment="1">
      <alignment vertical="center"/>
    </xf>
    <xf numFmtId="0" fontId="0" fillId="0" borderId="1" xfId="0" applyBorder="1"/>
    <xf numFmtId="0" fontId="27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5" fontId="22" fillId="0" borderId="1" xfId="1" applyNumberFormat="1" applyFont="1" applyBorder="1" applyAlignment="1">
      <alignment horizontal="right" vertical="center" wrapText="1"/>
    </xf>
    <xf numFmtId="165" fontId="27" fillId="0" borderId="1" xfId="1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vertical="center" wrapText="1"/>
    </xf>
    <xf numFmtId="165" fontId="9" fillId="0" borderId="3" xfId="1" applyNumberFormat="1" applyFont="1" applyBorder="1" applyAlignment="1">
      <alignment vertical="top"/>
    </xf>
    <xf numFmtId="9" fontId="26" fillId="0" borderId="1" xfId="2" applyFont="1" applyBorder="1" applyAlignment="1">
      <alignment vertical="center" wrapText="1"/>
    </xf>
    <xf numFmtId="165" fontId="9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left" wrapText="1"/>
    </xf>
    <xf numFmtId="9" fontId="2" fillId="0" borderId="1" xfId="2" applyFont="1" applyBorder="1"/>
    <xf numFmtId="9" fontId="3" fillId="0" borderId="1" xfId="2" applyFont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right" vertical="top"/>
    </xf>
    <xf numFmtId="165" fontId="5" fillId="4" borderId="1" xfId="1" applyNumberFormat="1" applyFont="1" applyFill="1" applyBorder="1" applyAlignment="1">
      <alignment horizontal="right" vertical="top"/>
    </xf>
    <xf numFmtId="165" fontId="4" fillId="4" borderId="1" xfId="1" applyNumberFormat="1" applyFont="1" applyFill="1" applyBorder="1" applyAlignment="1">
      <alignment horizontal="right" vertical="top"/>
    </xf>
    <xf numFmtId="165" fontId="2" fillId="4" borderId="1" xfId="1" applyNumberFormat="1" applyFont="1" applyFill="1" applyBorder="1"/>
    <xf numFmtId="165" fontId="19" fillId="4" borderId="1" xfId="0" applyNumberFormat="1" applyFont="1" applyFill="1" applyBorder="1"/>
    <xf numFmtId="0" fontId="2" fillId="4" borderId="0" xfId="0" applyFont="1" applyFill="1"/>
    <xf numFmtId="0" fontId="4" fillId="4" borderId="0" xfId="0" applyFont="1" applyFill="1" applyAlignment="1">
      <alignment horizontal="right" vertical="top" wrapText="1"/>
    </xf>
    <xf numFmtId="166" fontId="19" fillId="0" borderId="1" xfId="0" applyNumberFormat="1" applyFont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9" fontId="2" fillId="0" borderId="1" xfId="0" applyNumberFormat="1" applyFont="1" applyBorder="1"/>
    <xf numFmtId="169" fontId="19" fillId="0" borderId="1" xfId="0" applyNumberFormat="1" applyFont="1" applyBorder="1"/>
    <xf numFmtId="169" fontId="2" fillId="0" borderId="0" xfId="0" applyNumberFormat="1" applyFont="1"/>
    <xf numFmtId="166" fontId="7" fillId="0" borderId="1" xfId="1" applyNumberFormat="1" applyFont="1" applyBorder="1"/>
    <xf numFmtId="166" fontId="9" fillId="0" borderId="1" xfId="1" applyNumberFormat="1" applyFont="1" applyBorder="1" applyAlignment="1">
      <alignment horizontal="right" vertical="center"/>
    </xf>
    <xf numFmtId="166" fontId="9" fillId="0" borderId="1" xfId="1" quotePrefix="1" applyNumberFormat="1" applyFont="1" applyBorder="1" applyAlignment="1">
      <alignment horizontal="right" vertical="center"/>
    </xf>
    <xf numFmtId="166" fontId="10" fillId="0" borderId="1" xfId="1" applyNumberFormat="1" applyFont="1" applyBorder="1"/>
    <xf numFmtId="167" fontId="7" fillId="0" borderId="1" xfId="1" applyNumberFormat="1" applyFont="1" applyBorder="1"/>
    <xf numFmtId="167" fontId="9" fillId="0" borderId="1" xfId="1" applyNumberFormat="1" applyFont="1" applyBorder="1" applyAlignment="1">
      <alignment horizontal="right" vertical="center"/>
    </xf>
    <xf numFmtId="167" fontId="9" fillId="0" borderId="1" xfId="1" quotePrefix="1" applyNumberFormat="1" applyFont="1" applyBorder="1" applyAlignment="1">
      <alignment horizontal="right" vertical="center"/>
    </xf>
    <xf numFmtId="167" fontId="10" fillId="0" borderId="1" xfId="1" applyNumberFormat="1" applyFont="1" applyBorder="1"/>
    <xf numFmtId="167" fontId="5" fillId="0" borderId="1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top"/>
    </xf>
    <xf numFmtId="168" fontId="8" fillId="0" borderId="1" xfId="1" applyNumberFormat="1" applyFont="1" applyBorder="1" applyAlignment="1">
      <alignment horizontal="right" vertical="top"/>
    </xf>
    <xf numFmtId="168" fontId="7" fillId="0" borderId="1" xfId="1" applyNumberFormat="1" applyFont="1" applyBorder="1"/>
    <xf numFmtId="168" fontId="9" fillId="0" borderId="1" xfId="1" applyNumberFormat="1" applyFont="1" applyBorder="1" applyAlignment="1">
      <alignment horizontal="right" vertical="center"/>
    </xf>
    <xf numFmtId="168" fontId="9" fillId="0" borderId="1" xfId="1" quotePrefix="1" applyNumberFormat="1" applyFont="1" applyBorder="1" applyAlignment="1">
      <alignment horizontal="right" vertical="center"/>
    </xf>
    <xf numFmtId="168" fontId="10" fillId="0" borderId="1" xfId="1" applyNumberFormat="1" applyFont="1" applyBorder="1"/>
    <xf numFmtId="168" fontId="5" fillId="0" borderId="1" xfId="1" applyNumberFormat="1" applyFont="1" applyBorder="1" applyAlignment="1">
      <alignment horizontal="right" vertical="center"/>
    </xf>
    <xf numFmtId="166" fontId="7" fillId="0" borderId="0" xfId="1" applyNumberFormat="1" applyFont="1"/>
    <xf numFmtId="166" fontId="10" fillId="0" borderId="1" xfId="1" applyNumberFormat="1" applyFont="1" applyBorder="1" applyAlignment="1">
      <alignment horizontal="center"/>
    </xf>
    <xf numFmtId="166" fontId="8" fillId="0" borderId="1" xfId="1" quotePrefix="1" applyNumberFormat="1" applyFont="1" applyBorder="1" applyAlignment="1">
      <alignment horizontal="right" vertical="top"/>
    </xf>
    <xf numFmtId="165" fontId="2" fillId="0" borderId="0" xfId="0" applyNumberFormat="1" applyFont="1" applyFill="1"/>
    <xf numFmtId="43" fontId="7" fillId="0" borderId="1" xfId="1" applyNumberFormat="1" applyFont="1" applyBorder="1"/>
    <xf numFmtId="43" fontId="19" fillId="0" borderId="1" xfId="0" applyNumberFormat="1" applyFont="1" applyBorder="1"/>
    <xf numFmtId="43" fontId="2" fillId="0" borderId="0" xfId="1" applyFont="1"/>
    <xf numFmtId="165" fontId="2" fillId="0" borderId="0" xfId="1" applyNumberFormat="1" applyFont="1"/>
    <xf numFmtId="43" fontId="2" fillId="4" borderId="0" xfId="1" applyFont="1" applyFill="1"/>
    <xf numFmtId="165" fontId="9" fillId="4" borderId="1" xfId="1" applyNumberFormat="1" applyFont="1" applyFill="1" applyBorder="1" applyAlignment="1">
      <alignment horizontal="right" vertical="top"/>
    </xf>
    <xf numFmtId="164" fontId="2" fillId="0" borderId="0" xfId="0" applyNumberFormat="1" applyFont="1"/>
    <xf numFmtId="43" fontId="2" fillId="0" borderId="0" xfId="0" applyNumberFormat="1" applyFont="1"/>
    <xf numFmtId="43" fontId="2" fillId="4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165" fontId="2" fillId="4" borderId="0" xfId="1" applyNumberFormat="1" applyFont="1" applyFill="1"/>
    <xf numFmtId="9" fontId="5" fillId="0" borderId="1" xfId="2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justify" vertical="justify" wrapText="1"/>
    </xf>
    <xf numFmtId="2" fontId="0" fillId="0" borderId="1" xfId="0" applyNumberForma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abSelected="1" workbookViewId="0">
      <selection activeCell="G21" sqref="G21"/>
    </sheetView>
  </sheetViews>
  <sheetFormatPr defaultRowHeight="12" x14ac:dyDescent="0.2"/>
  <cols>
    <col min="1" max="1" width="4" style="6" customWidth="1"/>
    <col min="2" max="2" width="34.5703125" style="6" customWidth="1"/>
    <col min="3" max="3" width="5.140625" style="6" customWidth="1"/>
    <col min="4" max="7" width="12.140625" style="6" bestFit="1" customWidth="1"/>
    <col min="8" max="8" width="12.85546875" style="6" bestFit="1" customWidth="1"/>
    <col min="9" max="9" width="12.140625" style="6" bestFit="1" customWidth="1"/>
    <col min="10" max="16384" width="9.140625" style="6"/>
  </cols>
  <sheetData>
    <row r="2" spans="2:9" ht="14.25" x14ac:dyDescent="0.2">
      <c r="B2" s="41" t="s">
        <v>426</v>
      </c>
      <c r="C2" s="11"/>
      <c r="D2" s="11"/>
      <c r="E2" s="11"/>
      <c r="F2" s="11"/>
      <c r="G2" s="11"/>
      <c r="H2" s="11"/>
      <c r="I2" s="80"/>
    </row>
    <row r="3" spans="2:9" ht="24" x14ac:dyDescent="0.2">
      <c r="B3" s="11"/>
      <c r="C3" s="11"/>
      <c r="D3" s="24" t="s">
        <v>412</v>
      </c>
      <c r="E3" s="24" t="s">
        <v>413</v>
      </c>
      <c r="F3" s="24" t="s">
        <v>414</v>
      </c>
      <c r="G3" s="24" t="s">
        <v>415</v>
      </c>
      <c r="H3" s="25" t="s">
        <v>0</v>
      </c>
      <c r="I3" s="81" t="s">
        <v>187</v>
      </c>
    </row>
    <row r="4" spans="2:9" x14ac:dyDescent="0.2">
      <c r="B4" s="11"/>
      <c r="C4" s="18" t="s">
        <v>1</v>
      </c>
      <c r="D4" s="26" t="s">
        <v>211</v>
      </c>
      <c r="E4" s="26" t="s">
        <v>213</v>
      </c>
      <c r="F4" s="26" t="s">
        <v>215</v>
      </c>
      <c r="G4" s="26" t="s">
        <v>216</v>
      </c>
      <c r="H4" s="18" t="s">
        <v>196</v>
      </c>
      <c r="I4" s="82" t="s">
        <v>218</v>
      </c>
    </row>
    <row r="5" spans="2:9" x14ac:dyDescent="0.2">
      <c r="B5" s="8" t="s">
        <v>221</v>
      </c>
      <c r="C5" s="42"/>
      <c r="D5" s="18" t="s">
        <v>214</v>
      </c>
      <c r="E5" s="18" t="s">
        <v>214</v>
      </c>
      <c r="F5" s="18" t="s">
        <v>214</v>
      </c>
      <c r="G5" s="18" t="s">
        <v>214</v>
      </c>
      <c r="H5" s="18" t="s">
        <v>214</v>
      </c>
      <c r="I5" s="82" t="s">
        <v>214</v>
      </c>
    </row>
    <row r="6" spans="2:9" x14ac:dyDescent="0.2">
      <c r="B6" s="13" t="s">
        <v>3</v>
      </c>
      <c r="C6" s="43">
        <v>1</v>
      </c>
      <c r="D6" s="44">
        <f>'Notes to the FS'!C16</f>
        <v>6800000</v>
      </c>
      <c r="E6" s="44">
        <f>'Notes to the FS'!D16</f>
        <v>6000000</v>
      </c>
      <c r="F6" s="44">
        <f>'Notes to the FS'!E16</f>
        <v>7950000</v>
      </c>
      <c r="G6" s="44">
        <f>'Notes to the FS'!F16</f>
        <v>5200000</v>
      </c>
      <c r="H6" s="214">
        <f>SUM(D6:G6)</f>
        <v>25950000</v>
      </c>
      <c r="I6" s="83">
        <f>'Notes to the FS'!H16</f>
        <v>3894228</v>
      </c>
    </row>
    <row r="7" spans="2:9" s="17" customFormat="1" x14ac:dyDescent="0.2">
      <c r="B7" s="45" t="s">
        <v>4</v>
      </c>
      <c r="C7" s="46">
        <v>2</v>
      </c>
      <c r="D7" s="47">
        <f>'Notes to the FS'!C27</f>
        <v>1100000</v>
      </c>
      <c r="E7" s="47">
        <f>'Notes to the FS'!D27</f>
        <v>269000</v>
      </c>
      <c r="F7" s="47">
        <f>'Notes to the FS'!E27</f>
        <v>1328800</v>
      </c>
      <c r="G7" s="47">
        <f>'Notes to the FS'!F27</f>
        <v>1075700</v>
      </c>
      <c r="H7" s="214">
        <f t="shared" ref="H7:H10" si="0">SUM(D7:G7)</f>
        <v>3773500</v>
      </c>
      <c r="I7" s="83">
        <f>'Notes to the FS'!H27</f>
        <v>2063400</v>
      </c>
    </row>
    <row r="8" spans="2:9" x14ac:dyDescent="0.2">
      <c r="B8" s="13" t="s">
        <v>5</v>
      </c>
      <c r="C8" s="43">
        <v>3</v>
      </c>
      <c r="D8" s="44">
        <f>'Notes to the FS'!C33</f>
        <v>3400000</v>
      </c>
      <c r="E8" s="44">
        <f>'Notes to the FS'!D33</f>
        <v>2900000</v>
      </c>
      <c r="F8" s="44">
        <f>'Notes to the FS'!E33</f>
        <v>3000000</v>
      </c>
      <c r="G8" s="44">
        <f>'Notes to the FS'!F33</f>
        <v>4000000</v>
      </c>
      <c r="H8" s="214">
        <f t="shared" si="0"/>
        <v>13300000</v>
      </c>
      <c r="I8" s="83">
        <f>'Notes to the FS'!H33</f>
        <v>3800000</v>
      </c>
    </row>
    <row r="9" spans="2:9" s="17" customFormat="1" x14ac:dyDescent="0.2">
      <c r="B9" s="45" t="s">
        <v>6</v>
      </c>
      <c r="C9" s="46"/>
      <c r="D9" s="47">
        <v>1233322</v>
      </c>
      <c r="E9" s="47">
        <v>1655222</v>
      </c>
      <c r="F9" s="47">
        <v>1432525</v>
      </c>
      <c r="G9" s="47">
        <v>1666727</v>
      </c>
      <c r="H9" s="214">
        <f t="shared" si="0"/>
        <v>5987796</v>
      </c>
      <c r="I9" s="83">
        <v>1323425</v>
      </c>
    </row>
    <row r="10" spans="2:9" ht="24" x14ac:dyDescent="0.2">
      <c r="B10" s="48" t="s">
        <v>7</v>
      </c>
      <c r="C10" s="43">
        <v>4</v>
      </c>
      <c r="D10" s="44">
        <f>'Notes to the FS'!C53</f>
        <v>17589000</v>
      </c>
      <c r="E10" s="44">
        <f>'Notes to the FS'!D53</f>
        <v>21026200</v>
      </c>
      <c r="F10" s="44">
        <f>'Notes to the FS'!E53</f>
        <v>19050800</v>
      </c>
      <c r="G10" s="44">
        <f>'Notes to the FS'!F53</f>
        <v>20118700</v>
      </c>
      <c r="H10" s="214">
        <f t="shared" si="0"/>
        <v>77784700</v>
      </c>
      <c r="I10" s="83">
        <f>'Notes to the FS'!H53</f>
        <v>19927237</v>
      </c>
    </row>
    <row r="11" spans="2:9" x14ac:dyDescent="0.2">
      <c r="B11" s="49"/>
      <c r="C11" s="50"/>
      <c r="D11" s="10">
        <f>SUM(D6:D10)</f>
        <v>30122322</v>
      </c>
      <c r="E11" s="10">
        <f t="shared" ref="E11:I11" si="1">SUM(E6:E10)</f>
        <v>31850422</v>
      </c>
      <c r="F11" s="10">
        <f t="shared" si="1"/>
        <v>32762125</v>
      </c>
      <c r="G11" s="10">
        <f t="shared" si="1"/>
        <v>32061127</v>
      </c>
      <c r="H11" s="10">
        <f t="shared" si="1"/>
        <v>126795996</v>
      </c>
      <c r="I11" s="84">
        <f t="shared" si="1"/>
        <v>31008290</v>
      </c>
    </row>
    <row r="12" spans="2:9" x14ac:dyDescent="0.2">
      <c r="B12" s="8" t="s">
        <v>8</v>
      </c>
      <c r="C12" s="18"/>
      <c r="D12" s="12"/>
      <c r="E12" s="12"/>
      <c r="F12" s="12"/>
      <c r="G12" s="12"/>
      <c r="H12" s="12"/>
      <c r="I12" s="85"/>
    </row>
    <row r="13" spans="2:9" x14ac:dyDescent="0.2">
      <c r="B13" s="13" t="s">
        <v>9</v>
      </c>
      <c r="C13" s="43">
        <v>5</v>
      </c>
      <c r="D13" s="44">
        <f>'Notes to the FS'!C73</f>
        <v>5715000</v>
      </c>
      <c r="E13" s="44">
        <f>'Notes to the FS'!D73</f>
        <v>6750000</v>
      </c>
      <c r="F13" s="44">
        <f>'Notes to the FS'!E73</f>
        <v>7185000</v>
      </c>
      <c r="G13" s="44">
        <f>'Notes to the FS'!F73</f>
        <v>5915550</v>
      </c>
      <c r="H13" s="214">
        <f t="shared" ref="H13:H19" si="2">SUM(D13:G13)</f>
        <v>25565550</v>
      </c>
      <c r="I13" s="83">
        <f>'Notes to the FS'!H73</f>
        <v>4300000</v>
      </c>
    </row>
    <row r="14" spans="2:9" x14ac:dyDescent="0.2">
      <c r="B14" s="13" t="s">
        <v>447</v>
      </c>
      <c r="C14" s="43">
        <v>6</v>
      </c>
      <c r="D14" s="44">
        <f>'Notes to the FS'!C81</f>
        <v>7559000</v>
      </c>
      <c r="E14" s="44">
        <f>'Notes to the FS'!D81</f>
        <v>6900000</v>
      </c>
      <c r="F14" s="44">
        <f>'Notes to the FS'!E81</f>
        <v>6950000</v>
      </c>
      <c r="G14" s="44">
        <f>'Notes to the FS'!F81</f>
        <v>7348470</v>
      </c>
      <c r="H14" s="214">
        <f t="shared" si="2"/>
        <v>28757470</v>
      </c>
      <c r="I14" s="83">
        <f>'Notes to the FS'!H81</f>
        <v>8424398</v>
      </c>
    </row>
    <row r="15" spans="2:9" x14ac:dyDescent="0.2">
      <c r="B15" s="13" t="s">
        <v>10</v>
      </c>
      <c r="C15" s="43">
        <v>7</v>
      </c>
      <c r="D15" s="44">
        <f>'Notes to the FS'!C87</f>
        <v>6416000</v>
      </c>
      <c r="E15" s="44">
        <f>'Notes to the FS'!D87</f>
        <v>5949000</v>
      </c>
      <c r="F15" s="44">
        <f>'Notes to the FS'!E87</f>
        <v>5644890</v>
      </c>
      <c r="G15" s="44">
        <f>'Notes to the FS'!F87</f>
        <v>5800000</v>
      </c>
      <c r="H15" s="44">
        <f t="shared" si="2"/>
        <v>23809890</v>
      </c>
      <c r="I15" s="83">
        <f>'Notes to the FS'!H87</f>
        <v>6100379</v>
      </c>
    </row>
    <row r="16" spans="2:9" x14ac:dyDescent="0.2">
      <c r="B16" s="13" t="s">
        <v>11</v>
      </c>
      <c r="C16" s="43">
        <v>8</v>
      </c>
      <c r="D16" s="44">
        <f>'Notes to the FS'!C93</f>
        <v>2980000</v>
      </c>
      <c r="E16" s="44">
        <f>'Notes to the FS'!D93</f>
        <v>2897000</v>
      </c>
      <c r="F16" s="44">
        <f>'Notes to the FS'!E93</f>
        <v>2980080</v>
      </c>
      <c r="G16" s="44">
        <f>'Notes to the FS'!F93</f>
        <v>2879000</v>
      </c>
      <c r="H16" s="44">
        <f t="shared" si="2"/>
        <v>11736080</v>
      </c>
      <c r="I16" s="83">
        <f>'Notes to the FS'!H93</f>
        <v>2876000</v>
      </c>
    </row>
    <row r="17" spans="2:10" x14ac:dyDescent="0.2">
      <c r="B17" s="13" t="s">
        <v>12</v>
      </c>
      <c r="C17" s="43">
        <v>9</v>
      </c>
      <c r="D17" s="44">
        <f>'Notes to the FS'!C98</f>
        <v>3000000</v>
      </c>
      <c r="E17" s="44">
        <f>'Notes to the FS'!D98</f>
        <v>2900000</v>
      </c>
      <c r="F17" s="44">
        <f>'Notes to the FS'!E98</f>
        <v>2900000</v>
      </c>
      <c r="G17" s="44">
        <f>'Notes to the FS'!F98</f>
        <v>3100000</v>
      </c>
      <c r="H17" s="44">
        <f t="shared" si="2"/>
        <v>11900000</v>
      </c>
      <c r="I17" s="83">
        <f>'Notes to the FS'!H98</f>
        <v>2716900</v>
      </c>
    </row>
    <row r="18" spans="2:10" s="17" customFormat="1" x14ac:dyDescent="0.2">
      <c r="B18" s="45" t="s">
        <v>13</v>
      </c>
      <c r="C18" s="46"/>
      <c r="D18" s="47">
        <v>1233232</v>
      </c>
      <c r="E18" s="47">
        <v>1726652</v>
      </c>
      <c r="F18" s="47">
        <v>1625222</v>
      </c>
      <c r="G18" s="47">
        <v>1223344</v>
      </c>
      <c r="H18" s="44">
        <f t="shared" si="2"/>
        <v>5808450</v>
      </c>
      <c r="I18" s="83">
        <v>1778899</v>
      </c>
    </row>
    <row r="19" spans="2:10" x14ac:dyDescent="0.2">
      <c r="B19" s="13" t="s">
        <v>14</v>
      </c>
      <c r="C19" s="43">
        <v>10</v>
      </c>
      <c r="D19" s="44">
        <f>'Notes to the FS'!C108</f>
        <v>17382500</v>
      </c>
      <c r="E19" s="44">
        <f>'Notes to the FS'!D108</f>
        <v>17210000</v>
      </c>
      <c r="F19" s="44">
        <f>'Notes to the FS'!E108</f>
        <v>15913000</v>
      </c>
      <c r="G19" s="44">
        <f>'Notes to the FS'!F108</f>
        <v>17175470</v>
      </c>
      <c r="H19" s="44">
        <f t="shared" si="2"/>
        <v>67680970</v>
      </c>
      <c r="I19" s="83">
        <f>'Notes to the FS'!H108</f>
        <v>13094300</v>
      </c>
    </row>
    <row r="20" spans="2:10" x14ac:dyDescent="0.2">
      <c r="B20" s="49"/>
      <c r="C20" s="50"/>
      <c r="D20" s="10">
        <f>SUM(D13:D19)</f>
        <v>44285732</v>
      </c>
      <c r="E20" s="10">
        <f t="shared" ref="E20:I20" si="3">SUM(E13:E19)</f>
        <v>44332652</v>
      </c>
      <c r="F20" s="10">
        <f t="shared" si="3"/>
        <v>43198192</v>
      </c>
      <c r="G20" s="10">
        <f t="shared" si="3"/>
        <v>43441834</v>
      </c>
      <c r="H20" s="10">
        <f t="shared" si="3"/>
        <v>175258410</v>
      </c>
      <c r="I20" s="84">
        <f t="shared" si="3"/>
        <v>39290876</v>
      </c>
    </row>
    <row r="21" spans="2:10" x14ac:dyDescent="0.2">
      <c r="B21" s="51" t="s">
        <v>15</v>
      </c>
      <c r="C21" s="50"/>
      <c r="D21" s="10">
        <f>D11+D20</f>
        <v>74408054</v>
      </c>
      <c r="E21" s="10">
        <f t="shared" ref="E21:I21" si="4">E11+E20</f>
        <v>76183074</v>
      </c>
      <c r="F21" s="10">
        <f t="shared" si="4"/>
        <v>75960317</v>
      </c>
      <c r="G21" s="10">
        <f t="shared" si="4"/>
        <v>75502961</v>
      </c>
      <c r="H21" s="10">
        <f t="shared" si="4"/>
        <v>302054406</v>
      </c>
      <c r="I21" s="84">
        <f t="shared" si="4"/>
        <v>70299166</v>
      </c>
    </row>
    <row r="22" spans="2:10" x14ac:dyDescent="0.2">
      <c r="B22" s="51"/>
      <c r="C22" s="50"/>
      <c r="D22" s="10"/>
      <c r="E22" s="10"/>
      <c r="F22" s="10"/>
      <c r="G22" s="10"/>
      <c r="H22" s="10"/>
      <c r="I22" s="84"/>
    </row>
    <row r="23" spans="2:10" x14ac:dyDescent="0.2">
      <c r="B23" s="8" t="s">
        <v>16</v>
      </c>
      <c r="C23" s="18"/>
      <c r="D23" s="12"/>
      <c r="E23" s="12"/>
      <c r="F23" s="12"/>
      <c r="G23" s="12"/>
      <c r="H23" s="12"/>
      <c r="I23" s="85"/>
    </row>
    <row r="24" spans="2:10" x14ac:dyDescent="0.2">
      <c r="B24" s="13" t="s">
        <v>220</v>
      </c>
      <c r="C24" s="47">
        <v>11</v>
      </c>
      <c r="D24" s="44">
        <f>'Notes to the FS'!C115</f>
        <v>2170000</v>
      </c>
      <c r="E24" s="44">
        <f>'Notes to the FS'!D115</f>
        <v>2563000</v>
      </c>
      <c r="F24" s="44">
        <f>'Notes to the FS'!E115</f>
        <v>3328000</v>
      </c>
      <c r="G24" s="44">
        <f>'Notes to the FS'!F115</f>
        <v>3330000</v>
      </c>
      <c r="H24" s="44">
        <f>SUM(D24:G24)</f>
        <v>11391000</v>
      </c>
      <c r="I24" s="83">
        <f>'Notes to the FS'!H115</f>
        <v>3454000</v>
      </c>
      <c r="J24" s="7"/>
    </row>
    <row r="25" spans="2:10" x14ac:dyDescent="0.2">
      <c r="B25" s="13" t="s">
        <v>17</v>
      </c>
      <c r="C25" s="44">
        <v>12</v>
      </c>
      <c r="D25" s="44">
        <f>'Notes to the FS'!C129</f>
        <v>8344377</v>
      </c>
      <c r="E25" s="44">
        <f>'Notes to the FS'!D129</f>
        <v>8995700</v>
      </c>
      <c r="F25" s="44">
        <f>'Notes to the FS'!E129</f>
        <v>8378500</v>
      </c>
      <c r="G25" s="44">
        <f>'Notes to the FS'!F129</f>
        <v>8663310</v>
      </c>
      <c r="H25" s="44">
        <f t="shared" ref="H25:H33" si="5">SUM(D25:G25)</f>
        <v>34381887</v>
      </c>
      <c r="I25" s="83">
        <f>'Notes to the FS'!H129</f>
        <v>8045995</v>
      </c>
      <c r="J25" s="7"/>
    </row>
    <row r="26" spans="2:10" x14ac:dyDescent="0.2">
      <c r="B26" s="13" t="s">
        <v>219</v>
      </c>
      <c r="C26" s="44">
        <v>13</v>
      </c>
      <c r="D26" s="44">
        <f>'Notes to the FS'!C137</f>
        <v>3139000</v>
      </c>
      <c r="E26" s="44">
        <f>'Notes to the FS'!D137</f>
        <v>3100832</v>
      </c>
      <c r="F26" s="44">
        <f>'Notes to the FS'!E137</f>
        <v>3134425</v>
      </c>
      <c r="G26" s="44">
        <f>'Notes to the FS'!F137</f>
        <v>3050588</v>
      </c>
      <c r="H26" s="44">
        <f t="shared" si="5"/>
        <v>12424845</v>
      </c>
      <c r="I26" s="83">
        <f>'Notes to the FS'!H137</f>
        <v>3052992</v>
      </c>
      <c r="J26" s="7"/>
    </row>
    <row r="27" spans="2:10" x14ac:dyDescent="0.2">
      <c r="B27" s="13" t="s">
        <v>18</v>
      </c>
      <c r="C27" s="44">
        <v>14</v>
      </c>
      <c r="D27" s="44">
        <f>'Notes to the FS'!C146</f>
        <v>3000257</v>
      </c>
      <c r="E27" s="44">
        <f>'Notes to the FS'!D146</f>
        <v>5355000</v>
      </c>
      <c r="F27" s="44">
        <f>'Notes to the FS'!E146</f>
        <v>4444000</v>
      </c>
      <c r="G27" s="44">
        <f>'Notes to the FS'!F146</f>
        <v>4371000</v>
      </c>
      <c r="H27" s="44">
        <f>SUM(D27:G27)</f>
        <v>17170257</v>
      </c>
      <c r="I27" s="83">
        <f>'Notes to the FS'!H146</f>
        <v>3143237</v>
      </c>
      <c r="J27" s="7"/>
    </row>
    <row r="28" spans="2:10" x14ac:dyDescent="0.2">
      <c r="B28" s="13" t="s">
        <v>19</v>
      </c>
      <c r="C28" s="44">
        <v>15</v>
      </c>
      <c r="D28" s="44">
        <f>'Notes to the FS'!C159</f>
        <v>6802275</v>
      </c>
      <c r="E28" s="44">
        <f>'Notes to the FS'!D159</f>
        <v>7159136</v>
      </c>
      <c r="F28" s="44">
        <f>'Notes to the FS'!E159</f>
        <v>5023054</v>
      </c>
      <c r="G28" s="44">
        <f>'Notes to the FS'!F159</f>
        <v>8652500</v>
      </c>
      <c r="H28" s="44">
        <f t="shared" si="5"/>
        <v>27636965</v>
      </c>
      <c r="I28" s="83">
        <f>'Notes to the FS'!H159</f>
        <v>5238137</v>
      </c>
      <c r="J28" s="7"/>
    </row>
    <row r="29" spans="2:10" x14ac:dyDescent="0.2">
      <c r="B29" s="13" t="s">
        <v>20</v>
      </c>
      <c r="C29" s="44">
        <v>16</v>
      </c>
      <c r="D29" s="44">
        <f>'Notes to the FS'!C166</f>
        <v>3600000</v>
      </c>
      <c r="E29" s="44">
        <f>'Notes to the FS'!D166</f>
        <v>3510023</v>
      </c>
      <c r="F29" s="44">
        <f>'Notes to the FS'!E166</f>
        <v>3247876</v>
      </c>
      <c r="G29" s="44">
        <f>'Notes to the FS'!F166</f>
        <v>3464565</v>
      </c>
      <c r="H29" s="44">
        <f t="shared" si="5"/>
        <v>13822464</v>
      </c>
      <c r="I29" s="83">
        <f>'Notes to the FS'!H166</f>
        <v>3000233</v>
      </c>
      <c r="J29" s="7"/>
    </row>
    <row r="30" spans="2:10" x14ac:dyDescent="0.2">
      <c r="B30" s="13" t="s">
        <v>21</v>
      </c>
      <c r="C30" s="44">
        <v>17</v>
      </c>
      <c r="D30" s="44">
        <f>'Notes to the FS'!C176</f>
        <v>5232346</v>
      </c>
      <c r="E30" s="44">
        <f>'Notes to the FS'!D176</f>
        <v>5631155</v>
      </c>
      <c r="F30" s="44">
        <f>'Notes to the FS'!E176</f>
        <v>5471742</v>
      </c>
      <c r="G30" s="44">
        <f>'Notes to the FS'!F176</f>
        <v>5564425</v>
      </c>
      <c r="H30" s="44">
        <f t="shared" si="5"/>
        <v>21899668</v>
      </c>
      <c r="I30" s="83">
        <f>'Notes to the FS'!H176</f>
        <v>6289000</v>
      </c>
      <c r="J30" s="7"/>
    </row>
    <row r="31" spans="2:10" x14ac:dyDescent="0.2">
      <c r="B31" s="13" t="s">
        <v>22</v>
      </c>
      <c r="C31" s="44">
        <v>18</v>
      </c>
      <c r="D31" s="44">
        <f>'Notes to the FS'!C206</f>
        <v>28789550</v>
      </c>
      <c r="E31" s="44">
        <f>'Notes to the FS'!D206</f>
        <v>28641686</v>
      </c>
      <c r="F31" s="44">
        <f>'Notes to the FS'!E206</f>
        <v>26213929</v>
      </c>
      <c r="G31" s="44">
        <f>'Notes to the FS'!F206</f>
        <v>28330807</v>
      </c>
      <c r="H31" s="44">
        <f t="shared" si="5"/>
        <v>111975972</v>
      </c>
      <c r="I31" s="83">
        <f>'Notes to the FS'!H206</f>
        <v>25646949</v>
      </c>
      <c r="J31" s="7"/>
    </row>
    <row r="32" spans="2:10" x14ac:dyDescent="0.2">
      <c r="B32" s="13" t="s">
        <v>23</v>
      </c>
      <c r="C32" s="44">
        <v>19</v>
      </c>
      <c r="D32" s="44">
        <f>'Notes to the FS'!C214</f>
        <v>4726606</v>
      </c>
      <c r="E32" s="44">
        <f>'Notes to the FS'!D214</f>
        <v>5825000</v>
      </c>
      <c r="F32" s="44">
        <f>'Notes to the FS'!E214</f>
        <v>6012276</v>
      </c>
      <c r="G32" s="44">
        <f>'Notes to the FS'!F214</f>
        <v>8481170</v>
      </c>
      <c r="H32" s="44">
        <f t="shared" si="5"/>
        <v>25045052</v>
      </c>
      <c r="I32" s="83">
        <f>'Notes to the FS'!H214</f>
        <v>7922259</v>
      </c>
      <c r="J32" s="7"/>
    </row>
    <row r="33" spans="2:10" x14ac:dyDescent="0.2">
      <c r="B33" s="13" t="s">
        <v>24</v>
      </c>
      <c r="C33" s="44"/>
      <c r="D33" s="44">
        <v>1455265</v>
      </c>
      <c r="E33" s="44">
        <v>2355252</v>
      </c>
      <c r="F33" s="44">
        <v>1626299</v>
      </c>
      <c r="G33" s="44">
        <v>1562626</v>
      </c>
      <c r="H33" s="44">
        <f t="shared" si="5"/>
        <v>6999442</v>
      </c>
      <c r="I33" s="83">
        <v>1442525</v>
      </c>
      <c r="J33" s="7"/>
    </row>
    <row r="34" spans="2:10" x14ac:dyDescent="0.2">
      <c r="B34" s="8" t="s">
        <v>25</v>
      </c>
      <c r="C34" s="10"/>
      <c r="D34" s="10">
        <f>SUM(D24:D33)</f>
        <v>67259676</v>
      </c>
      <c r="E34" s="10">
        <f t="shared" ref="E34:I34" si="6">SUM(E24:E33)</f>
        <v>73136784</v>
      </c>
      <c r="F34" s="10">
        <f t="shared" si="6"/>
        <v>66880101</v>
      </c>
      <c r="G34" s="10">
        <f t="shared" si="6"/>
        <v>75470991</v>
      </c>
      <c r="H34" s="10">
        <f t="shared" si="6"/>
        <v>282747552</v>
      </c>
      <c r="I34" s="84">
        <f t="shared" si="6"/>
        <v>67235327</v>
      </c>
      <c r="J34" s="7"/>
    </row>
    <row r="35" spans="2:10" x14ac:dyDescent="0.2">
      <c r="B35" s="8" t="s">
        <v>26</v>
      </c>
      <c r="C35" s="10"/>
      <c r="D35" s="12"/>
      <c r="E35" s="12"/>
      <c r="F35" s="12"/>
      <c r="G35" s="12"/>
      <c r="H35" s="12"/>
      <c r="I35" s="85"/>
      <c r="J35" s="7"/>
    </row>
    <row r="36" spans="2:10" x14ac:dyDescent="0.2">
      <c r="B36" s="13" t="s">
        <v>27</v>
      </c>
      <c r="C36" s="44">
        <v>20</v>
      </c>
      <c r="D36" s="44">
        <f>'Notes to the FS'!C220</f>
        <v>3694480</v>
      </c>
      <c r="E36" s="44">
        <f>'Notes to the FS'!D220</f>
        <v>4003443</v>
      </c>
      <c r="F36" s="44">
        <f>'Notes to the FS'!E220</f>
        <v>3814949</v>
      </c>
      <c r="G36" s="44">
        <f>'Notes to the FS'!F220</f>
        <v>7095769</v>
      </c>
      <c r="H36" s="44">
        <f>SUM(D36:G36)</f>
        <v>18608641</v>
      </c>
      <c r="I36" s="83">
        <f>'Notes to the FS'!H220</f>
        <v>3719430</v>
      </c>
      <c r="J36" s="7"/>
    </row>
    <row r="37" spans="2:10" s="17" customFormat="1" x14ac:dyDescent="0.2">
      <c r="B37" s="45" t="s">
        <v>28</v>
      </c>
      <c r="C37" s="47"/>
      <c r="D37" s="47">
        <v>1313244</v>
      </c>
      <c r="E37" s="47">
        <v>1342422</v>
      </c>
      <c r="F37" s="47">
        <v>1887655</v>
      </c>
      <c r="G37" s="47">
        <v>1262522</v>
      </c>
      <c r="H37" s="44">
        <f t="shared" ref="H37:H39" si="7">SUM(D37:G37)</f>
        <v>5805843</v>
      </c>
      <c r="I37" s="83">
        <v>1778225</v>
      </c>
      <c r="J37" s="23"/>
    </row>
    <row r="38" spans="2:10" x14ac:dyDescent="0.2">
      <c r="B38" s="13" t="s">
        <v>29</v>
      </c>
      <c r="C38" s="44">
        <v>21</v>
      </c>
      <c r="D38" s="44">
        <f>'Notes to the FS'!C226</f>
        <v>1014444</v>
      </c>
      <c r="E38" s="44">
        <f>'Notes to the FS'!D226</f>
        <v>1000000</v>
      </c>
      <c r="F38" s="44">
        <f>'Notes to the FS'!E226</f>
        <v>1900000</v>
      </c>
      <c r="G38" s="44">
        <f>'Notes to the FS'!F226</f>
        <v>2389000</v>
      </c>
      <c r="H38" s="44">
        <f t="shared" si="7"/>
        <v>6303444</v>
      </c>
      <c r="I38" s="83">
        <f>'Notes to the FS'!H226</f>
        <v>1043000</v>
      </c>
      <c r="J38" s="7"/>
    </row>
    <row r="39" spans="2:10" s="17" customFormat="1" x14ac:dyDescent="0.2">
      <c r="B39" s="45" t="s">
        <v>30</v>
      </c>
      <c r="C39" s="47">
        <v>22</v>
      </c>
      <c r="D39" s="47">
        <f>'Notes to the FS'!C232</f>
        <v>2114400</v>
      </c>
      <c r="E39" s="47">
        <f>'Notes to the FS'!D232</f>
        <v>2545290</v>
      </c>
      <c r="F39" s="47">
        <f>'Notes to the FS'!E232</f>
        <v>2145998</v>
      </c>
      <c r="G39" s="47">
        <f>'Notes to the FS'!F232</f>
        <v>2245220</v>
      </c>
      <c r="H39" s="44">
        <f t="shared" si="7"/>
        <v>9050908</v>
      </c>
      <c r="I39" s="83">
        <f>'Notes to the FS'!H232</f>
        <v>2888053</v>
      </c>
      <c r="J39" s="23"/>
    </row>
    <row r="40" spans="2:10" s="22" customFormat="1" x14ac:dyDescent="0.2">
      <c r="B40" s="8" t="s">
        <v>222</v>
      </c>
      <c r="C40" s="10"/>
      <c r="D40" s="10">
        <f>SUM(D36:D39)</f>
        <v>8136568</v>
      </c>
      <c r="E40" s="10">
        <f t="shared" ref="E40:I40" si="8">SUM(E36:E39)</f>
        <v>8891155</v>
      </c>
      <c r="F40" s="10">
        <f t="shared" si="8"/>
        <v>9748602</v>
      </c>
      <c r="G40" s="10">
        <f t="shared" si="8"/>
        <v>12992511</v>
      </c>
      <c r="H40" s="10">
        <f t="shared" si="8"/>
        <v>39768836</v>
      </c>
      <c r="I40" s="84">
        <f t="shared" si="8"/>
        <v>9428708</v>
      </c>
      <c r="J40" s="21"/>
    </row>
    <row r="41" spans="2:10" x14ac:dyDescent="0.2">
      <c r="B41" s="8" t="s">
        <v>31</v>
      </c>
      <c r="C41" s="10"/>
      <c r="D41" s="10">
        <f>D21-D34+D40</f>
        <v>15284946</v>
      </c>
      <c r="E41" s="10">
        <f t="shared" ref="E41:I41" si="9">E21-E34+E40</f>
        <v>11937445</v>
      </c>
      <c r="F41" s="10">
        <f t="shared" si="9"/>
        <v>18828818</v>
      </c>
      <c r="G41" s="10">
        <f t="shared" si="9"/>
        <v>13024481</v>
      </c>
      <c r="H41" s="10">
        <f t="shared" si="9"/>
        <v>59075690</v>
      </c>
      <c r="I41" s="84">
        <f t="shared" si="9"/>
        <v>12492547</v>
      </c>
      <c r="J41" s="7"/>
    </row>
    <row r="42" spans="2:10" x14ac:dyDescent="0.2">
      <c r="B42" s="13" t="s">
        <v>32</v>
      </c>
      <c r="C42" s="44">
        <v>23</v>
      </c>
      <c r="D42" s="44">
        <f>'Notes to the FS'!C241</f>
        <v>3024000</v>
      </c>
      <c r="E42" s="44">
        <f>'Notes to the FS'!D241</f>
        <v>2323000</v>
      </c>
      <c r="F42" s="44">
        <f>'Notes to the FS'!E241</f>
        <v>4268340</v>
      </c>
      <c r="G42" s="44">
        <f>'Notes to the FS'!F241</f>
        <v>3224489</v>
      </c>
      <c r="H42" s="44">
        <f t="shared" ref="H42" si="10">SUM(D42:G42)</f>
        <v>12839829</v>
      </c>
      <c r="I42" s="83">
        <f>'Notes to the FS'!H241</f>
        <v>2156500</v>
      </c>
      <c r="J42" s="7"/>
    </row>
    <row r="43" spans="2:10" x14ac:dyDescent="0.2">
      <c r="B43" s="8" t="s">
        <v>33</v>
      </c>
      <c r="C43" s="18"/>
      <c r="D43" s="10">
        <f>D41-D42</f>
        <v>12260946</v>
      </c>
      <c r="E43" s="10">
        <f t="shared" ref="E43:I43" si="11">E41-E42</f>
        <v>9614445</v>
      </c>
      <c r="F43" s="10">
        <f t="shared" si="11"/>
        <v>14560478</v>
      </c>
      <c r="G43" s="10">
        <f t="shared" si="11"/>
        <v>9799992</v>
      </c>
      <c r="H43" s="10">
        <f t="shared" si="11"/>
        <v>46235861</v>
      </c>
      <c r="I43" s="84">
        <f t="shared" si="11"/>
        <v>10336047</v>
      </c>
    </row>
    <row r="44" spans="2:10" x14ac:dyDescent="0.2">
      <c r="B44" s="13"/>
      <c r="C44" s="43"/>
      <c r="D44" s="44"/>
      <c r="E44" s="44"/>
      <c r="F44" s="44"/>
      <c r="G44" s="44"/>
      <c r="H44" s="44"/>
      <c r="I44" s="8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2"/>
  <sheetViews>
    <sheetView zoomScaleNormal="100" workbookViewId="0">
      <pane ySplit="3" topLeftCell="A4" activePane="bottomLeft" state="frozen"/>
      <selection pane="bottomLeft" activeCell="E25" sqref="E25"/>
    </sheetView>
  </sheetViews>
  <sheetFormatPr defaultRowHeight="12" x14ac:dyDescent="0.2"/>
  <cols>
    <col min="1" max="1" width="4.5703125" style="1" customWidth="1"/>
    <col min="2" max="2" width="37.85546875" style="1" customWidth="1"/>
    <col min="3" max="3" width="4.28515625" style="1" customWidth="1"/>
    <col min="4" max="7" width="12" style="1" bestFit="1" customWidth="1"/>
    <col min="8" max="8" width="12" style="180" bestFit="1" customWidth="1"/>
    <col min="9" max="9" width="12" style="1" bestFit="1" customWidth="1"/>
    <col min="10" max="11" width="9.140625" style="1"/>
    <col min="12" max="12" width="10.7109375" style="1" bestFit="1" customWidth="1"/>
    <col min="13" max="16384" width="9.140625" style="1"/>
  </cols>
  <sheetData>
    <row r="1" spans="2:12" ht="14.25" x14ac:dyDescent="0.2">
      <c r="B1" s="41" t="s">
        <v>427</v>
      </c>
      <c r="C1" s="40"/>
      <c r="D1" s="40"/>
      <c r="E1" s="40"/>
      <c r="F1" s="40"/>
      <c r="G1" s="40"/>
      <c r="H1" s="173"/>
      <c r="I1" s="40"/>
    </row>
    <row r="2" spans="2:12" ht="24" x14ac:dyDescent="0.2">
      <c r="B2" s="40"/>
      <c r="C2" s="40"/>
      <c r="D2" s="52" t="s">
        <v>416</v>
      </c>
      <c r="E2" s="52" t="s">
        <v>417</v>
      </c>
      <c r="F2" s="52" t="s">
        <v>418</v>
      </c>
      <c r="G2" s="52" t="s">
        <v>419</v>
      </c>
      <c r="H2" s="174" t="s">
        <v>0</v>
      </c>
      <c r="I2" s="86" t="s">
        <v>187</v>
      </c>
    </row>
    <row r="3" spans="2:12" x14ac:dyDescent="0.2">
      <c r="B3" s="40"/>
      <c r="C3" s="54" t="s">
        <v>1</v>
      </c>
      <c r="D3" s="55" t="s">
        <v>211</v>
      </c>
      <c r="E3" s="55" t="s">
        <v>213</v>
      </c>
      <c r="F3" s="55" t="s">
        <v>215</v>
      </c>
      <c r="G3" s="55" t="s">
        <v>216</v>
      </c>
      <c r="H3" s="175" t="s">
        <v>196</v>
      </c>
      <c r="I3" s="87" t="s">
        <v>218</v>
      </c>
    </row>
    <row r="4" spans="2:12" x14ac:dyDescent="0.2">
      <c r="B4" s="54" t="s">
        <v>38</v>
      </c>
      <c r="C4" s="54"/>
      <c r="D4" s="56" t="s">
        <v>214</v>
      </c>
      <c r="E4" s="56" t="s">
        <v>214</v>
      </c>
      <c r="F4" s="56" t="s">
        <v>214</v>
      </c>
      <c r="G4" s="56" t="s">
        <v>214</v>
      </c>
      <c r="H4" s="175" t="s">
        <v>214</v>
      </c>
      <c r="I4" s="87" t="s">
        <v>214</v>
      </c>
    </row>
    <row r="5" spans="2:12" x14ac:dyDescent="0.2">
      <c r="B5" s="54" t="s">
        <v>39</v>
      </c>
      <c r="C5" s="54"/>
      <c r="D5" s="40"/>
      <c r="E5" s="40"/>
      <c r="F5" s="40"/>
      <c r="G5" s="40"/>
      <c r="H5" s="173"/>
      <c r="I5" s="88"/>
    </row>
    <row r="6" spans="2:12" s="5" customFormat="1" x14ac:dyDescent="0.2">
      <c r="B6" s="57" t="s">
        <v>40</v>
      </c>
      <c r="C6" s="58">
        <v>24</v>
      </c>
      <c r="D6" s="59">
        <f>'Notes to the FS'!C254</f>
        <v>13879000</v>
      </c>
      <c r="E6" s="59">
        <f>'Notes to the FS'!D254</f>
        <v>13317002</v>
      </c>
      <c r="F6" s="59">
        <f>'Notes to the FS'!E254</f>
        <v>13026005</v>
      </c>
      <c r="G6" s="59">
        <f>'Notes to the FS'!F254</f>
        <v>38803356</v>
      </c>
      <c r="H6" s="176">
        <f>'Notes to the FS'!G254</f>
        <v>38803356</v>
      </c>
      <c r="I6" s="89">
        <f>'Notes to the FS'!H254</f>
        <v>14175120</v>
      </c>
      <c r="L6" s="208"/>
    </row>
    <row r="7" spans="2:12" x14ac:dyDescent="0.2">
      <c r="B7" s="60" t="s">
        <v>41</v>
      </c>
      <c r="C7" s="61">
        <v>25</v>
      </c>
      <c r="D7" s="62">
        <f>'Notes to the FS'!C303</f>
        <v>4041564</v>
      </c>
      <c r="E7" s="62">
        <f>'Notes to the FS'!D303</f>
        <v>4470048</v>
      </c>
      <c r="F7" s="62">
        <f>'Notes to the FS'!E303</f>
        <v>3894840</v>
      </c>
      <c r="G7" s="62">
        <f>'Notes to the FS'!F303</f>
        <v>4007937</v>
      </c>
      <c r="H7" s="176">
        <f>'Notes to the FS'!G303</f>
        <v>4007937</v>
      </c>
      <c r="I7" s="89">
        <f>'Notes to the FS'!H303</f>
        <v>4598709</v>
      </c>
      <c r="L7" s="208"/>
    </row>
    <row r="8" spans="2:12" s="5" customFormat="1" x14ac:dyDescent="0.2">
      <c r="B8" s="57" t="s">
        <v>42</v>
      </c>
      <c r="C8" s="58">
        <v>26</v>
      </c>
      <c r="D8" s="59">
        <f>'Notes to the FS'!C312</f>
        <v>2999900</v>
      </c>
      <c r="E8" s="59">
        <f>'Notes to the FS'!D312</f>
        <v>3198800</v>
      </c>
      <c r="F8" s="59">
        <f>'Notes to the FS'!E312</f>
        <v>3053570</v>
      </c>
      <c r="G8" s="59">
        <f>'Notes to the FS'!F312</f>
        <v>3349230</v>
      </c>
      <c r="H8" s="176">
        <f>'Notes to the FS'!G312</f>
        <v>3349230</v>
      </c>
      <c r="I8" s="89">
        <f>'Notes to the FS'!H312</f>
        <v>2700180</v>
      </c>
      <c r="L8" s="208"/>
    </row>
    <row r="9" spans="2:12" ht="24" x14ac:dyDescent="0.2">
      <c r="B9" s="63" t="s">
        <v>43</v>
      </c>
      <c r="C9" s="64"/>
      <c r="D9" s="62">
        <v>1452525</v>
      </c>
      <c r="E9" s="62">
        <v>1727279</v>
      </c>
      <c r="F9" s="62">
        <v>1826626</v>
      </c>
      <c r="G9" s="62">
        <v>1887272</v>
      </c>
      <c r="H9" s="176">
        <f>G9</f>
        <v>1887272</v>
      </c>
      <c r="I9" s="89">
        <v>2728283</v>
      </c>
      <c r="L9" s="208"/>
    </row>
    <row r="10" spans="2:12" x14ac:dyDescent="0.2">
      <c r="B10" s="60" t="s">
        <v>44</v>
      </c>
      <c r="C10" s="61">
        <v>27</v>
      </c>
      <c r="D10" s="62">
        <f>'Notes to the FS'!C329</f>
        <v>14252955</v>
      </c>
      <c r="E10" s="62">
        <f>'Notes to the FS'!D329</f>
        <v>16164549</v>
      </c>
      <c r="F10" s="62">
        <f>'Notes to the FS'!E329</f>
        <v>14964673</v>
      </c>
      <c r="G10" s="62">
        <f>'Notes to the FS'!F329</f>
        <v>14702057</v>
      </c>
      <c r="H10" s="176">
        <f>'Notes to the FS'!G329</f>
        <v>14702057</v>
      </c>
      <c r="I10" s="89">
        <f>'Notes to the FS'!H329</f>
        <v>12843287</v>
      </c>
      <c r="L10" s="208"/>
    </row>
    <row r="11" spans="2:12" s="5" customFormat="1" x14ac:dyDescent="0.2">
      <c r="B11" s="57" t="s">
        <v>45</v>
      </c>
      <c r="C11" s="58">
        <v>28</v>
      </c>
      <c r="D11" s="59">
        <f>'Notes to the FS'!C348</f>
        <v>6746710</v>
      </c>
      <c r="E11" s="59">
        <f>'Notes to the FS'!D348</f>
        <v>7126292</v>
      </c>
      <c r="F11" s="59">
        <f>'Notes to the FS'!E348</f>
        <v>6535794</v>
      </c>
      <c r="G11" s="59">
        <f>'Notes to the FS'!F348</f>
        <v>7249500</v>
      </c>
      <c r="H11" s="176">
        <f>'Notes to the FS'!G348</f>
        <v>7249500</v>
      </c>
      <c r="I11" s="89">
        <f>'Notes to the FS'!H348</f>
        <v>6204391</v>
      </c>
      <c r="L11" s="208"/>
    </row>
    <row r="12" spans="2:12" x14ac:dyDescent="0.2">
      <c r="B12" s="65" t="s">
        <v>422</v>
      </c>
      <c r="C12" s="66"/>
      <c r="D12" s="67">
        <f>SUM(D6:D11)</f>
        <v>43372654</v>
      </c>
      <c r="E12" s="67">
        <f t="shared" ref="E12:I12" si="0">SUM(E6:E11)</f>
        <v>46003970</v>
      </c>
      <c r="F12" s="67">
        <f t="shared" si="0"/>
        <v>43301508</v>
      </c>
      <c r="G12" s="67">
        <f t="shared" si="0"/>
        <v>69999352</v>
      </c>
      <c r="H12" s="177">
        <f t="shared" si="0"/>
        <v>69999352</v>
      </c>
      <c r="I12" s="90">
        <f t="shared" si="0"/>
        <v>43249970</v>
      </c>
      <c r="L12" s="208"/>
    </row>
    <row r="13" spans="2:12" x14ac:dyDescent="0.2">
      <c r="B13" s="65"/>
      <c r="C13" s="66"/>
      <c r="D13" s="67"/>
      <c r="E13" s="67"/>
      <c r="F13" s="67"/>
      <c r="G13" s="67"/>
      <c r="H13" s="177"/>
      <c r="I13" s="90"/>
      <c r="L13" s="208"/>
    </row>
    <row r="14" spans="2:12" x14ac:dyDescent="0.2">
      <c r="B14" s="54" t="s">
        <v>46</v>
      </c>
      <c r="C14" s="68"/>
      <c r="D14" s="39"/>
      <c r="E14" s="39"/>
      <c r="F14" s="39"/>
      <c r="G14" s="39"/>
      <c r="H14" s="178"/>
      <c r="I14" s="91"/>
      <c r="L14" s="208"/>
    </row>
    <row r="15" spans="2:12" s="5" customFormat="1" x14ac:dyDescent="0.2">
      <c r="B15" s="57" t="s">
        <v>47</v>
      </c>
      <c r="C15" s="58">
        <v>29</v>
      </c>
      <c r="D15" s="59">
        <f>' Note 29 PPE in Totals Per QT'!C22</f>
        <v>74679329</v>
      </c>
      <c r="E15" s="59">
        <f>' Note 29 PPE in Totals Per QT'!D22</f>
        <v>77671938</v>
      </c>
      <c r="F15" s="59">
        <f>' Note 29 PPE in Totals Per QT'!E22</f>
        <v>80664547</v>
      </c>
      <c r="G15" s="59">
        <f>' Note 29 PPE in Totals Per QT'!F22</f>
        <v>83657156</v>
      </c>
      <c r="H15" s="176">
        <f>'Note 29 PPE - Detailed'!J29</f>
        <v>83657156</v>
      </c>
      <c r="I15" s="89">
        <f>'Note 29 PPE - Detailed'!J31</f>
        <v>71686721</v>
      </c>
      <c r="L15" s="208"/>
    </row>
    <row r="16" spans="2:12" x14ac:dyDescent="0.2">
      <c r="B16" s="60" t="s">
        <v>45</v>
      </c>
      <c r="C16" s="61">
        <v>28</v>
      </c>
      <c r="D16" s="62">
        <f>'Notes to the FS'!C348</f>
        <v>6746710</v>
      </c>
      <c r="E16" s="62">
        <f>'Notes to the FS'!D348</f>
        <v>7126292</v>
      </c>
      <c r="F16" s="62">
        <f>'Notes to the FS'!E348</f>
        <v>6535794</v>
      </c>
      <c r="G16" s="62">
        <f>'Notes to the FS'!F348</f>
        <v>7249500</v>
      </c>
      <c r="H16" s="176">
        <f>'Notes to the FS'!G348</f>
        <v>7249500</v>
      </c>
      <c r="I16" s="89">
        <f>'Notes to the FS'!H348</f>
        <v>6204391</v>
      </c>
      <c r="L16" s="208"/>
    </row>
    <row r="17" spans="2:12" x14ac:dyDescent="0.2">
      <c r="B17" s="60" t="s">
        <v>48</v>
      </c>
      <c r="C17" s="61">
        <v>30</v>
      </c>
      <c r="D17" s="62">
        <f>'Notes to the FS'!C379</f>
        <v>7698939</v>
      </c>
      <c r="E17" s="62">
        <f>'Notes to the FS'!D379</f>
        <v>10244769</v>
      </c>
      <c r="F17" s="62">
        <f>'Notes to the FS'!E379</f>
        <v>13299519</v>
      </c>
      <c r="G17" s="62">
        <f>'Notes to the FS'!F379</f>
        <v>17281520</v>
      </c>
      <c r="H17" s="176">
        <f>'Notes to the FS'!G379</f>
        <v>17281520</v>
      </c>
      <c r="I17" s="89">
        <f>'Notes to the FS'!H379</f>
        <v>2521939</v>
      </c>
      <c r="L17" s="208"/>
    </row>
    <row r="18" spans="2:12" s="5" customFormat="1" x14ac:dyDescent="0.2">
      <c r="B18" s="57" t="s">
        <v>49</v>
      </c>
      <c r="C18" s="58">
        <v>31</v>
      </c>
      <c r="D18" s="59">
        <f>'Notes to the FS'!C387</f>
        <v>2211220</v>
      </c>
      <c r="E18" s="59">
        <f>'Notes to the FS'!D387</f>
        <v>1877590</v>
      </c>
      <c r="F18" s="59">
        <f>'Notes to the FS'!E387</f>
        <v>3219730</v>
      </c>
      <c r="G18" s="59">
        <f>'Notes to the FS'!F387</f>
        <v>2985320</v>
      </c>
      <c r="H18" s="176">
        <f>'Notes to the FS'!G387</f>
        <v>2985320</v>
      </c>
      <c r="I18" s="89">
        <f>'Notes to the FS'!H387</f>
        <v>2647810</v>
      </c>
      <c r="L18" s="208"/>
    </row>
    <row r="19" spans="2:12" x14ac:dyDescent="0.2">
      <c r="B19" s="60" t="s">
        <v>50</v>
      </c>
      <c r="C19" s="61"/>
      <c r="D19" s="62">
        <v>1554422</v>
      </c>
      <c r="E19" s="62">
        <v>1666627</v>
      </c>
      <c r="F19" s="62">
        <v>1666279</v>
      </c>
      <c r="G19" s="62">
        <v>1888777</v>
      </c>
      <c r="H19" s="176">
        <v>1888777</v>
      </c>
      <c r="I19" s="89">
        <v>1776222</v>
      </c>
      <c r="L19" s="208"/>
    </row>
    <row r="20" spans="2:12" x14ac:dyDescent="0.2">
      <c r="B20" s="54" t="s">
        <v>423</v>
      </c>
      <c r="C20" s="61"/>
      <c r="D20" s="67">
        <f>SUM(D15:D19)</f>
        <v>92890620</v>
      </c>
      <c r="E20" s="67">
        <f t="shared" ref="E20:I20" si="1">SUM(E15:E19)</f>
        <v>98587216</v>
      </c>
      <c r="F20" s="67">
        <f t="shared" si="1"/>
        <v>105385869</v>
      </c>
      <c r="G20" s="67">
        <f t="shared" si="1"/>
        <v>113062273</v>
      </c>
      <c r="H20" s="177">
        <f t="shared" si="1"/>
        <v>113062273</v>
      </c>
      <c r="I20" s="90">
        <f t="shared" si="1"/>
        <v>84837083</v>
      </c>
      <c r="L20" s="208"/>
    </row>
    <row r="21" spans="2:12" x14ac:dyDescent="0.2">
      <c r="B21" s="60"/>
      <c r="C21" s="61"/>
      <c r="D21" s="62"/>
      <c r="E21" s="62"/>
      <c r="F21" s="62"/>
      <c r="G21" s="62"/>
      <c r="H21" s="176"/>
      <c r="I21" s="89"/>
      <c r="L21" s="208"/>
    </row>
    <row r="22" spans="2:12" x14ac:dyDescent="0.2">
      <c r="B22" s="54" t="s">
        <v>51</v>
      </c>
      <c r="C22" s="68"/>
      <c r="D22" s="67">
        <f>D12+D20</f>
        <v>136263274</v>
      </c>
      <c r="E22" s="67">
        <f t="shared" ref="E22:I22" si="2">E12+E20</f>
        <v>144591186</v>
      </c>
      <c r="F22" s="67">
        <f t="shared" si="2"/>
        <v>148687377</v>
      </c>
      <c r="G22" s="67">
        <f t="shared" si="2"/>
        <v>183061625</v>
      </c>
      <c r="H22" s="177">
        <f t="shared" si="2"/>
        <v>183061625</v>
      </c>
      <c r="I22" s="90">
        <f t="shared" si="2"/>
        <v>128087053</v>
      </c>
      <c r="L22" s="208"/>
    </row>
    <row r="23" spans="2:12" x14ac:dyDescent="0.2">
      <c r="B23" s="54"/>
      <c r="C23" s="68"/>
      <c r="D23" s="67"/>
      <c r="E23" s="67"/>
      <c r="F23" s="67"/>
      <c r="G23" s="67"/>
      <c r="H23" s="177"/>
      <c r="I23" s="90"/>
      <c r="L23" s="208"/>
    </row>
    <row r="24" spans="2:12" x14ac:dyDescent="0.2">
      <c r="B24" s="54" t="s">
        <v>52</v>
      </c>
      <c r="C24" s="68"/>
      <c r="D24" s="39"/>
      <c r="E24" s="39"/>
      <c r="F24" s="39"/>
      <c r="G24" s="39"/>
      <c r="H24" s="178"/>
      <c r="I24" s="91"/>
      <c r="L24" s="208"/>
    </row>
    <row r="25" spans="2:12" x14ac:dyDescent="0.2">
      <c r="B25" s="54" t="s">
        <v>53</v>
      </c>
      <c r="C25" s="68"/>
      <c r="D25" s="39"/>
      <c r="E25" s="39"/>
      <c r="F25" s="39"/>
      <c r="G25" s="39"/>
      <c r="H25" s="178"/>
      <c r="I25" s="91"/>
      <c r="L25" s="208"/>
    </row>
    <row r="26" spans="2:12" ht="24" x14ac:dyDescent="0.2">
      <c r="B26" s="218" t="s">
        <v>54</v>
      </c>
      <c r="C26" s="69">
        <v>32</v>
      </c>
      <c r="D26" s="62">
        <f>'Notes to the FS'!C397</f>
        <v>12257200</v>
      </c>
      <c r="E26" s="62">
        <f>'Notes to the FS'!D397</f>
        <v>13444389</v>
      </c>
      <c r="F26" s="62">
        <f>'Notes to the FS'!E397</f>
        <v>11058259</v>
      </c>
      <c r="G26" s="62">
        <f>'Notes to the FS'!F397</f>
        <v>10886438</v>
      </c>
      <c r="H26" s="176">
        <f>'Notes to the FS'!G397</f>
        <v>10886438</v>
      </c>
      <c r="I26" s="89">
        <f>'Notes to the FS'!H397</f>
        <v>12194523</v>
      </c>
      <c r="L26" s="208"/>
    </row>
    <row r="27" spans="2:12" x14ac:dyDescent="0.2">
      <c r="B27" s="57" t="s">
        <v>55</v>
      </c>
      <c r="C27" s="61">
        <v>33</v>
      </c>
      <c r="D27" s="62">
        <f>'Notes to the FS'!C404</f>
        <v>3354779</v>
      </c>
      <c r="E27" s="62">
        <f>'Notes to the FS'!D404</f>
        <v>4563179</v>
      </c>
      <c r="F27" s="62">
        <f>'Notes to the FS'!E404</f>
        <v>4225590</v>
      </c>
      <c r="G27" s="62">
        <f>'Notes to the FS'!F404</f>
        <v>3221990</v>
      </c>
      <c r="H27" s="176">
        <f>'Notes to the FS'!G404</f>
        <v>3221990</v>
      </c>
      <c r="I27" s="89">
        <f>'Notes to the FS'!H404</f>
        <v>4746400</v>
      </c>
      <c r="L27" s="208"/>
    </row>
    <row r="28" spans="2:12" x14ac:dyDescent="0.2">
      <c r="B28" s="57" t="s">
        <v>56</v>
      </c>
      <c r="C28" s="61"/>
      <c r="D28" s="62">
        <v>1666627</v>
      </c>
      <c r="E28" s="62">
        <v>1877662</v>
      </c>
      <c r="F28" s="62">
        <v>1645442</v>
      </c>
      <c r="G28" s="62">
        <v>1542422</v>
      </c>
      <c r="H28" s="176">
        <f>G28</f>
        <v>1542422</v>
      </c>
      <c r="I28" s="89">
        <v>2423231</v>
      </c>
      <c r="L28" s="208"/>
    </row>
    <row r="29" spans="2:12" x14ac:dyDescent="0.2">
      <c r="B29" s="57" t="s">
        <v>57</v>
      </c>
      <c r="C29" s="61"/>
      <c r="D29" s="62">
        <v>1662552</v>
      </c>
      <c r="E29" s="62">
        <v>1554422</v>
      </c>
      <c r="F29" s="62">
        <v>1876222</v>
      </c>
      <c r="G29" s="62">
        <v>1998222</v>
      </c>
      <c r="H29" s="176">
        <f>G29</f>
        <v>1998222</v>
      </c>
      <c r="I29" s="89">
        <v>1232322</v>
      </c>
      <c r="L29" s="208"/>
    </row>
    <row r="30" spans="2:12" x14ac:dyDescent="0.2">
      <c r="B30" s="57" t="s">
        <v>58</v>
      </c>
      <c r="C30" s="61"/>
      <c r="D30" s="62">
        <v>199828</v>
      </c>
      <c r="E30" s="62">
        <v>1433322</v>
      </c>
      <c r="F30" s="62">
        <v>1766529</v>
      </c>
      <c r="G30" s="62">
        <v>1726262</v>
      </c>
      <c r="H30" s="176">
        <f>G30</f>
        <v>1726262</v>
      </c>
      <c r="I30" s="89">
        <v>1424249</v>
      </c>
      <c r="L30" s="208"/>
    </row>
    <row r="31" spans="2:12" x14ac:dyDescent="0.2">
      <c r="B31" s="57" t="s">
        <v>59</v>
      </c>
      <c r="C31" s="61">
        <v>34</v>
      </c>
      <c r="D31" s="62">
        <f>'Notes to the FS'!C414</f>
        <v>7377320</v>
      </c>
      <c r="E31" s="62">
        <f>'Notes to the FS'!D414</f>
        <v>7765550</v>
      </c>
      <c r="F31" s="62">
        <f>'Notes to the FS'!E414</f>
        <v>5536359</v>
      </c>
      <c r="G31" s="62">
        <f>'Notes to the FS'!F414</f>
        <v>6809978</v>
      </c>
      <c r="H31" s="176">
        <f>'Notes to the FS'!G414</f>
        <v>6809978</v>
      </c>
      <c r="I31" s="89">
        <f>'Notes to the FS'!H414</f>
        <v>5265800</v>
      </c>
      <c r="L31" s="208"/>
    </row>
    <row r="32" spans="2:12" x14ac:dyDescent="0.2">
      <c r="B32" s="57" t="s">
        <v>60</v>
      </c>
      <c r="C32" s="61"/>
      <c r="D32" s="62">
        <v>1982733</v>
      </c>
      <c r="E32" s="62">
        <v>1642434</v>
      </c>
      <c r="F32" s="62">
        <v>1645242</v>
      </c>
      <c r="G32" s="62">
        <v>1625252</v>
      </c>
      <c r="H32" s="176">
        <f>G32</f>
        <v>1625252</v>
      </c>
      <c r="I32" s="89">
        <v>1524222</v>
      </c>
      <c r="L32" s="208"/>
    </row>
    <row r="33" spans="2:12" x14ac:dyDescent="0.2">
      <c r="B33" s="57" t="s">
        <v>61</v>
      </c>
      <c r="C33" s="61"/>
      <c r="D33" s="62">
        <v>1554244</v>
      </c>
      <c r="E33" s="62">
        <v>1762545</v>
      </c>
      <c r="F33" s="62">
        <v>1765522</v>
      </c>
      <c r="G33" s="62">
        <v>1625254</v>
      </c>
      <c r="H33" s="176">
        <f>G33</f>
        <v>1625254</v>
      </c>
      <c r="I33" s="89">
        <v>1272522</v>
      </c>
      <c r="L33" s="208"/>
    </row>
    <row r="34" spans="2:12" x14ac:dyDescent="0.2">
      <c r="B34" s="60" t="s">
        <v>32</v>
      </c>
      <c r="C34" s="61">
        <v>23</v>
      </c>
      <c r="D34" s="62">
        <f>'Notes to the FS'!C241</f>
        <v>3024000</v>
      </c>
      <c r="E34" s="62">
        <f>'Notes to the FS'!D241</f>
        <v>2323000</v>
      </c>
      <c r="F34" s="62">
        <f>'Notes to the FS'!E241</f>
        <v>4268340</v>
      </c>
      <c r="G34" s="62">
        <f>'Notes to the FS'!F241</f>
        <v>3224489</v>
      </c>
      <c r="H34" s="176">
        <f>'Notes to the FS'!G241</f>
        <v>3224489</v>
      </c>
      <c r="I34" s="89">
        <f>'Notes to the FS'!H241</f>
        <v>2156500</v>
      </c>
      <c r="L34" s="208"/>
    </row>
    <row r="35" spans="2:12" x14ac:dyDescent="0.2">
      <c r="B35" s="65" t="s">
        <v>424</v>
      </c>
      <c r="C35" s="66"/>
      <c r="D35" s="67">
        <f>SUM(D26:D34)</f>
        <v>33079283</v>
      </c>
      <c r="E35" s="67">
        <f t="shared" ref="E35:I35" si="3">SUM(E26:E34)</f>
        <v>36366503</v>
      </c>
      <c r="F35" s="67">
        <f t="shared" si="3"/>
        <v>33787505</v>
      </c>
      <c r="G35" s="67">
        <f t="shared" si="3"/>
        <v>32660307</v>
      </c>
      <c r="H35" s="177">
        <f t="shared" si="3"/>
        <v>32660307</v>
      </c>
      <c r="I35" s="90">
        <f t="shared" si="3"/>
        <v>32239769</v>
      </c>
      <c r="L35" s="208"/>
    </row>
    <row r="36" spans="2:12" x14ac:dyDescent="0.2">
      <c r="B36" s="54" t="s">
        <v>62</v>
      </c>
      <c r="C36" s="68"/>
      <c r="D36" s="39"/>
      <c r="E36" s="39"/>
      <c r="F36" s="39"/>
      <c r="G36" s="39"/>
      <c r="H36" s="178"/>
      <c r="I36" s="91"/>
      <c r="L36" s="208"/>
    </row>
    <row r="37" spans="2:12" x14ac:dyDescent="0.2">
      <c r="B37" s="60" t="s">
        <v>63</v>
      </c>
      <c r="C37" s="61"/>
      <c r="D37" s="62">
        <v>1314242</v>
      </c>
      <c r="E37" s="62">
        <v>1524242</v>
      </c>
      <c r="F37" s="62">
        <v>1343242</v>
      </c>
      <c r="G37" s="62">
        <v>1642422</v>
      </c>
      <c r="H37" s="176">
        <f>G37</f>
        <v>1642422</v>
      </c>
      <c r="I37" s="89">
        <v>1009222</v>
      </c>
      <c r="L37" s="208"/>
    </row>
    <row r="38" spans="2:12" x14ac:dyDescent="0.2">
      <c r="B38" s="60" t="s">
        <v>64</v>
      </c>
      <c r="C38" s="61"/>
      <c r="D38" s="62">
        <v>1889922</v>
      </c>
      <c r="E38" s="62">
        <v>1542423</v>
      </c>
      <c r="F38" s="62">
        <v>1542422</v>
      </c>
      <c r="G38" s="62">
        <v>1424323</v>
      </c>
      <c r="H38" s="176">
        <f>G38</f>
        <v>1424323</v>
      </c>
      <c r="I38" s="89">
        <v>1777722</v>
      </c>
      <c r="L38" s="208"/>
    </row>
    <row r="39" spans="2:12" x14ac:dyDescent="0.2">
      <c r="B39" s="60" t="s">
        <v>65</v>
      </c>
      <c r="C39" s="61">
        <v>35</v>
      </c>
      <c r="D39" s="62">
        <f>'Notes to the FS'!C428</f>
        <v>14386324</v>
      </c>
      <c r="E39" s="62">
        <f>'Notes to the FS'!D428</f>
        <v>13244389</v>
      </c>
      <c r="F39" s="62">
        <f>'Notes to the FS'!E428</f>
        <v>10128259</v>
      </c>
      <c r="G39" s="62">
        <f>'Notes to the FS'!F428</f>
        <v>13947647</v>
      </c>
      <c r="H39" s="176">
        <f>'Notes to the FS'!G428</f>
        <v>13947647</v>
      </c>
      <c r="I39" s="89">
        <f>'Notes to the FS'!H428</f>
        <v>9432494</v>
      </c>
      <c r="L39" s="208"/>
    </row>
    <row r="40" spans="2:12" x14ac:dyDescent="0.2">
      <c r="B40" s="60" t="s">
        <v>66</v>
      </c>
      <c r="C40" s="61"/>
      <c r="D40" s="62">
        <v>1778222</v>
      </c>
      <c r="E40" s="62">
        <v>1666789</v>
      </c>
      <c r="F40" s="62">
        <v>1992272</v>
      </c>
      <c r="G40" s="62">
        <v>1555622</v>
      </c>
      <c r="H40" s="176">
        <f>G40</f>
        <v>1555622</v>
      </c>
      <c r="I40" s="89">
        <v>1277622</v>
      </c>
      <c r="L40" s="208"/>
    </row>
    <row r="41" spans="2:12" x14ac:dyDescent="0.2">
      <c r="B41" s="60" t="s">
        <v>67</v>
      </c>
      <c r="C41" s="61"/>
      <c r="D41" s="62">
        <v>1252525</v>
      </c>
      <c r="E41" s="62">
        <v>1645241</v>
      </c>
      <c r="F41" s="62">
        <v>1772256</v>
      </c>
      <c r="G41" s="62">
        <v>1777822</v>
      </c>
      <c r="H41" s="176">
        <f>G41</f>
        <v>1777822</v>
      </c>
      <c r="I41" s="89">
        <v>1262627</v>
      </c>
      <c r="L41" s="208"/>
    </row>
    <row r="42" spans="2:12" x14ac:dyDescent="0.2">
      <c r="B42" s="54" t="s">
        <v>425</v>
      </c>
      <c r="C42" s="61"/>
      <c r="D42" s="67">
        <f>SUM(D37:D41)</f>
        <v>20621235</v>
      </c>
      <c r="E42" s="67">
        <f t="shared" ref="E42:I42" si="4">SUM(E37:E41)</f>
        <v>19623084</v>
      </c>
      <c r="F42" s="67">
        <f t="shared" si="4"/>
        <v>16778451</v>
      </c>
      <c r="G42" s="67">
        <f t="shared" si="4"/>
        <v>20347836</v>
      </c>
      <c r="H42" s="177">
        <f t="shared" si="4"/>
        <v>20347836</v>
      </c>
      <c r="I42" s="90">
        <f t="shared" si="4"/>
        <v>14759687</v>
      </c>
      <c r="L42" s="208"/>
    </row>
    <row r="43" spans="2:12" x14ac:dyDescent="0.2">
      <c r="B43" s="70"/>
      <c r="C43" s="66"/>
      <c r="D43" s="39"/>
      <c r="E43" s="39"/>
      <c r="F43" s="39"/>
      <c r="G43" s="39"/>
      <c r="H43" s="178"/>
      <c r="I43" s="91"/>
      <c r="L43" s="208"/>
    </row>
    <row r="44" spans="2:12" x14ac:dyDescent="0.2">
      <c r="B44" s="54" t="s">
        <v>68</v>
      </c>
      <c r="C44" s="68"/>
      <c r="D44" s="67">
        <f>D35+D42</f>
        <v>53700518</v>
      </c>
      <c r="E44" s="67">
        <f t="shared" ref="E44:I44" si="5">E35+E42</f>
        <v>55989587</v>
      </c>
      <c r="F44" s="67">
        <f t="shared" si="5"/>
        <v>50565956</v>
      </c>
      <c r="G44" s="67">
        <f t="shared" si="5"/>
        <v>53008143</v>
      </c>
      <c r="H44" s="177">
        <f t="shared" si="5"/>
        <v>53008143</v>
      </c>
      <c r="I44" s="90">
        <f t="shared" si="5"/>
        <v>46999456</v>
      </c>
      <c r="L44" s="208"/>
    </row>
    <row r="45" spans="2:12" x14ac:dyDescent="0.2">
      <c r="B45" s="70"/>
      <c r="C45" s="66"/>
      <c r="D45" s="39"/>
      <c r="E45" s="39"/>
      <c r="F45" s="39"/>
      <c r="G45" s="39"/>
      <c r="H45" s="178"/>
      <c r="I45" s="91"/>
      <c r="L45" s="208"/>
    </row>
    <row r="46" spans="2:12" x14ac:dyDescent="0.2">
      <c r="B46" s="54" t="s">
        <v>69</v>
      </c>
      <c r="C46" s="68"/>
      <c r="D46" s="39"/>
      <c r="E46" s="39"/>
      <c r="F46" s="39"/>
      <c r="G46" s="39"/>
      <c r="H46" s="178"/>
      <c r="I46" s="91"/>
      <c r="L46" s="208"/>
    </row>
    <row r="47" spans="2:12" x14ac:dyDescent="0.2">
      <c r="B47" s="60" t="s">
        <v>70</v>
      </c>
      <c r="C47" s="61"/>
      <c r="D47" s="62">
        <v>81319823</v>
      </c>
      <c r="E47" s="62">
        <v>84993923</v>
      </c>
      <c r="F47" s="62">
        <v>87606959</v>
      </c>
      <c r="G47" s="62">
        <v>91547991</v>
      </c>
      <c r="H47" s="176">
        <f>G47</f>
        <v>91547991</v>
      </c>
      <c r="I47" s="89">
        <v>70939906</v>
      </c>
      <c r="L47" s="208"/>
    </row>
    <row r="48" spans="2:12" x14ac:dyDescent="0.2">
      <c r="B48" s="60" t="s">
        <v>71</v>
      </c>
      <c r="C48" s="61"/>
      <c r="D48" s="62">
        <v>1555666</v>
      </c>
      <c r="E48" s="62">
        <v>1666554</v>
      </c>
      <c r="F48" s="62">
        <v>1333422</v>
      </c>
      <c r="G48" s="62">
        <v>1655228</v>
      </c>
      <c r="H48" s="176">
        <f t="shared" ref="H48:H49" si="6">G48</f>
        <v>1655228</v>
      </c>
      <c r="I48" s="89">
        <v>1888722</v>
      </c>
      <c r="L48" s="208"/>
    </row>
    <row r="49" spans="2:12" x14ac:dyDescent="0.2">
      <c r="B49" s="60" t="s">
        <v>72</v>
      </c>
      <c r="C49" s="61"/>
      <c r="D49" s="62">
        <v>1152739</v>
      </c>
      <c r="E49" s="62">
        <v>1777887</v>
      </c>
      <c r="F49" s="62">
        <v>1777525</v>
      </c>
      <c r="G49" s="62">
        <v>1524242</v>
      </c>
      <c r="H49" s="176">
        <f t="shared" si="6"/>
        <v>1524242</v>
      </c>
      <c r="I49" s="89">
        <v>1762289</v>
      </c>
      <c r="L49" s="208"/>
    </row>
    <row r="50" spans="2:12" x14ac:dyDescent="0.2">
      <c r="B50" s="60" t="s">
        <v>429</v>
      </c>
      <c r="C50" s="61"/>
      <c r="D50" s="62">
        <v>-1465472</v>
      </c>
      <c r="E50" s="62">
        <v>163235</v>
      </c>
      <c r="F50" s="62">
        <v>7403515</v>
      </c>
      <c r="G50" s="62">
        <v>35326021</v>
      </c>
      <c r="H50" s="176">
        <f>G50</f>
        <v>35326021</v>
      </c>
      <c r="I50" s="89">
        <v>6496680</v>
      </c>
      <c r="L50" s="208"/>
    </row>
    <row r="51" spans="2:12" s="2" customFormat="1" x14ac:dyDescent="0.2">
      <c r="B51" s="54" t="s">
        <v>428</v>
      </c>
      <c r="C51" s="68"/>
      <c r="D51" s="67">
        <f>SUM(D47:D50)</f>
        <v>82562756</v>
      </c>
      <c r="E51" s="67">
        <f t="shared" ref="E51:I51" si="7">SUM(E47:E50)</f>
        <v>88601599</v>
      </c>
      <c r="F51" s="67">
        <f t="shared" si="7"/>
        <v>98121421</v>
      </c>
      <c r="G51" s="67">
        <f t="shared" si="7"/>
        <v>130053482</v>
      </c>
      <c r="H51" s="177">
        <f t="shared" si="7"/>
        <v>130053482</v>
      </c>
      <c r="I51" s="90">
        <f t="shared" si="7"/>
        <v>81087597</v>
      </c>
      <c r="L51" s="208"/>
    </row>
    <row r="52" spans="2:12" x14ac:dyDescent="0.2">
      <c r="B52" s="60"/>
      <c r="C52" s="61"/>
      <c r="D52" s="62"/>
      <c r="E52" s="62"/>
      <c r="F52" s="62"/>
      <c r="G52" s="62"/>
      <c r="H52" s="176"/>
      <c r="I52" s="89"/>
      <c r="L52" s="208"/>
    </row>
    <row r="53" spans="2:12" x14ac:dyDescent="0.2">
      <c r="B53" s="54" t="s">
        <v>73</v>
      </c>
      <c r="C53" s="68"/>
      <c r="D53" s="67">
        <f>D44+D51</f>
        <v>136263274</v>
      </c>
      <c r="E53" s="67">
        <f t="shared" ref="E53:I53" si="8">E44+E51</f>
        <v>144591186</v>
      </c>
      <c r="F53" s="67">
        <f t="shared" si="8"/>
        <v>148687377</v>
      </c>
      <c r="G53" s="67">
        <f t="shared" si="8"/>
        <v>183061625</v>
      </c>
      <c r="H53" s="177">
        <f t="shared" si="8"/>
        <v>183061625</v>
      </c>
      <c r="I53" s="90">
        <f t="shared" si="8"/>
        <v>128087053</v>
      </c>
      <c r="L53" s="208"/>
    </row>
    <row r="54" spans="2:12" x14ac:dyDescent="0.2">
      <c r="B54" s="40"/>
      <c r="C54" s="40"/>
      <c r="D54" s="40"/>
      <c r="E54" s="186"/>
      <c r="F54" s="183"/>
      <c r="G54" s="184"/>
      <c r="H54" s="173"/>
      <c r="I54" s="88"/>
    </row>
    <row r="55" spans="2:12" s="71" customFormat="1" x14ac:dyDescent="0.2">
      <c r="B55" s="72" t="s">
        <v>430</v>
      </c>
      <c r="C55" s="72"/>
      <c r="D55" s="210">
        <f>D22-D53</f>
        <v>0</v>
      </c>
      <c r="E55" s="187">
        <f t="shared" ref="E55:I55" si="9">E22-E53</f>
        <v>0</v>
      </c>
      <c r="F55" s="182">
        <f t="shared" si="9"/>
        <v>0</v>
      </c>
      <c r="G55" s="73">
        <f t="shared" si="9"/>
        <v>0</v>
      </c>
      <c r="H55" s="179">
        <f t="shared" si="9"/>
        <v>0</v>
      </c>
      <c r="I55" s="92">
        <f t="shared" si="9"/>
        <v>0</v>
      </c>
    </row>
    <row r="56" spans="2:12" x14ac:dyDescent="0.2">
      <c r="E56" s="188"/>
      <c r="G56" s="185"/>
    </row>
    <row r="57" spans="2:12" x14ac:dyDescent="0.2">
      <c r="E57" s="188"/>
      <c r="G57" s="185"/>
    </row>
    <row r="58" spans="2:12" x14ac:dyDescent="0.2">
      <c r="E58" s="188"/>
      <c r="G58" s="185"/>
    </row>
    <row r="59" spans="2:12" x14ac:dyDescent="0.2">
      <c r="E59" s="188"/>
      <c r="G59" s="185"/>
    </row>
    <row r="60" spans="2:12" x14ac:dyDescent="0.2">
      <c r="E60" s="188"/>
      <c r="G60" s="185"/>
    </row>
    <row r="61" spans="2:12" x14ac:dyDescent="0.2">
      <c r="E61" s="188"/>
      <c r="G61" s="185"/>
    </row>
    <row r="62" spans="2:12" x14ac:dyDescent="0.2">
      <c r="E62" s="188"/>
      <c r="G62" s="185"/>
    </row>
    <row r="63" spans="2:12" x14ac:dyDescent="0.2">
      <c r="E63" s="188"/>
      <c r="G63" s="185"/>
    </row>
    <row r="64" spans="2:12" x14ac:dyDescent="0.2">
      <c r="E64" s="188"/>
      <c r="G64" s="185"/>
    </row>
    <row r="65" spans="5:7" x14ac:dyDescent="0.2">
      <c r="E65" s="188"/>
      <c r="G65" s="185"/>
    </row>
    <row r="66" spans="5:7" x14ac:dyDescent="0.2">
      <c r="E66" s="188"/>
      <c r="G66" s="185"/>
    </row>
    <row r="67" spans="5:7" x14ac:dyDescent="0.2">
      <c r="E67" s="188"/>
      <c r="G67" s="185"/>
    </row>
    <row r="68" spans="5:7" x14ac:dyDescent="0.2">
      <c r="E68" s="188"/>
      <c r="G68" s="185"/>
    </row>
    <row r="69" spans="5:7" x14ac:dyDescent="0.2">
      <c r="E69" s="188"/>
      <c r="G69" s="185"/>
    </row>
    <row r="70" spans="5:7" x14ac:dyDescent="0.2">
      <c r="E70" s="188"/>
      <c r="G70" s="185"/>
    </row>
    <row r="71" spans="5:7" x14ac:dyDescent="0.2">
      <c r="E71" s="188"/>
    </row>
    <row r="72" spans="5:7" x14ac:dyDescent="0.2">
      <c r="E72" s="188"/>
    </row>
    <row r="73" spans="5:7" x14ac:dyDescent="0.2">
      <c r="E73" s="188"/>
    </row>
    <row r="74" spans="5:7" x14ac:dyDescent="0.2">
      <c r="E74" s="188"/>
    </row>
    <row r="75" spans="5:7" x14ac:dyDescent="0.2">
      <c r="E75" s="188"/>
    </row>
    <row r="76" spans="5:7" x14ac:dyDescent="0.2">
      <c r="E76" s="188"/>
    </row>
    <row r="77" spans="5:7" x14ac:dyDescent="0.2">
      <c r="E77" s="188"/>
    </row>
    <row r="78" spans="5:7" x14ac:dyDescent="0.2">
      <c r="E78" s="188"/>
    </row>
    <row r="79" spans="5:7" x14ac:dyDescent="0.2">
      <c r="E79" s="188"/>
    </row>
    <row r="80" spans="5:7" x14ac:dyDescent="0.2">
      <c r="E80" s="188"/>
    </row>
    <row r="81" spans="5:5" x14ac:dyDescent="0.2">
      <c r="E81" s="188"/>
    </row>
    <row r="82" spans="5:5" x14ac:dyDescent="0.2">
      <c r="E82" s="188"/>
    </row>
    <row r="83" spans="5:5" x14ac:dyDescent="0.2">
      <c r="E83" s="188"/>
    </row>
    <row r="84" spans="5:5" x14ac:dyDescent="0.2">
      <c r="E84" s="188"/>
    </row>
    <row r="85" spans="5:5" x14ac:dyDescent="0.2">
      <c r="E85" s="188"/>
    </row>
    <row r="86" spans="5:5" x14ac:dyDescent="0.2">
      <c r="E86" s="188"/>
    </row>
    <row r="87" spans="5:5" x14ac:dyDescent="0.2">
      <c r="E87" s="188"/>
    </row>
    <row r="88" spans="5:5" x14ac:dyDescent="0.2">
      <c r="E88" s="188"/>
    </row>
    <row r="89" spans="5:5" x14ac:dyDescent="0.2">
      <c r="E89" s="188"/>
    </row>
    <row r="90" spans="5:5" x14ac:dyDescent="0.2">
      <c r="E90" s="188"/>
    </row>
    <row r="91" spans="5:5" x14ac:dyDescent="0.2">
      <c r="E91" s="188"/>
    </row>
    <row r="92" spans="5:5" x14ac:dyDescent="0.2">
      <c r="E92" s="1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workbookViewId="0">
      <selection activeCell="M17" sqref="M17"/>
    </sheetView>
  </sheetViews>
  <sheetFormatPr defaultRowHeight="12" x14ac:dyDescent="0.2"/>
  <cols>
    <col min="1" max="1" width="5.85546875" style="1" customWidth="1"/>
    <col min="2" max="2" width="46.140625" style="1" customWidth="1"/>
    <col min="3" max="3" width="5.5703125" style="1" customWidth="1"/>
    <col min="4" max="4" width="13.140625" style="1" bestFit="1" customWidth="1"/>
    <col min="5" max="6" width="14.140625" style="1" bestFit="1" customWidth="1"/>
    <col min="7" max="7" width="12" style="1" bestFit="1" customWidth="1"/>
    <col min="8" max="8" width="14.140625" style="180" bestFit="1" customWidth="1"/>
    <col min="9" max="10" width="13.140625" style="1" bestFit="1" customWidth="1"/>
    <col min="11" max="16384" width="9.140625" style="1"/>
  </cols>
  <sheetData>
    <row r="2" spans="2:9" x14ac:dyDescent="0.2">
      <c r="E2" s="3"/>
      <c r="G2" s="4"/>
      <c r="H2" s="181"/>
      <c r="I2" s="4"/>
    </row>
    <row r="3" spans="2:9" ht="24" x14ac:dyDescent="0.2">
      <c r="B3" s="93" t="s">
        <v>448</v>
      </c>
      <c r="C3" s="74" t="s">
        <v>1</v>
      </c>
      <c r="D3" s="52" t="s">
        <v>416</v>
      </c>
      <c r="E3" s="52" t="s">
        <v>417</v>
      </c>
      <c r="F3" s="52" t="s">
        <v>418</v>
      </c>
      <c r="G3" s="52" t="s">
        <v>419</v>
      </c>
      <c r="H3" s="174" t="s">
        <v>0</v>
      </c>
      <c r="I3" s="86" t="s">
        <v>187</v>
      </c>
    </row>
    <row r="4" spans="2:9" x14ac:dyDescent="0.2">
      <c r="B4" s="40"/>
      <c r="C4" s="75"/>
      <c r="D4" s="55" t="s">
        <v>211</v>
      </c>
      <c r="E4" s="55" t="s">
        <v>213</v>
      </c>
      <c r="F4" s="55" t="s">
        <v>215</v>
      </c>
      <c r="G4" s="55" t="s">
        <v>216</v>
      </c>
      <c r="H4" s="174" t="s">
        <v>217</v>
      </c>
      <c r="I4" s="87" t="s">
        <v>218</v>
      </c>
    </row>
    <row r="5" spans="2:9" x14ac:dyDescent="0.2">
      <c r="B5" s="40"/>
      <c r="C5" s="75"/>
      <c r="D5" s="56" t="s">
        <v>212</v>
      </c>
      <c r="E5" s="56" t="s">
        <v>214</v>
      </c>
      <c r="F5" s="56" t="s">
        <v>214</v>
      </c>
      <c r="G5" s="56" t="s">
        <v>214</v>
      </c>
      <c r="H5" s="175" t="s">
        <v>214</v>
      </c>
      <c r="I5" s="87" t="s">
        <v>214</v>
      </c>
    </row>
    <row r="6" spans="2:9" x14ac:dyDescent="0.2">
      <c r="B6" s="54" t="s">
        <v>74</v>
      </c>
      <c r="C6" s="56"/>
      <c r="D6" s="67">
        <f>'FINANCIAL POSITION'!I6</f>
        <v>14175120</v>
      </c>
      <c r="E6" s="67">
        <f>D45</f>
        <v>13879000</v>
      </c>
      <c r="F6" s="67">
        <f t="shared" ref="F6:G6" si="0">E45</f>
        <v>13317002</v>
      </c>
      <c r="G6" s="67">
        <f t="shared" si="0"/>
        <v>13026005</v>
      </c>
      <c r="H6" s="177">
        <f>D6</f>
        <v>14175120</v>
      </c>
      <c r="I6" s="90">
        <v>4563129</v>
      </c>
    </row>
    <row r="7" spans="2:9" x14ac:dyDescent="0.2">
      <c r="B7" s="40"/>
      <c r="C7" s="75"/>
      <c r="D7" s="39"/>
      <c r="E7" s="39"/>
      <c r="F7" s="39"/>
      <c r="G7" s="39"/>
      <c r="H7" s="178"/>
      <c r="I7" s="91"/>
    </row>
    <row r="8" spans="2:9" x14ac:dyDescent="0.2">
      <c r="B8" s="54" t="s">
        <v>75</v>
      </c>
      <c r="C8" s="56"/>
      <c r="D8" s="76"/>
      <c r="E8" s="39"/>
      <c r="F8" s="39"/>
      <c r="G8" s="39"/>
      <c r="H8" s="178"/>
      <c r="I8" s="91"/>
    </row>
    <row r="9" spans="2:9" x14ac:dyDescent="0.2">
      <c r="B9" s="54" t="s">
        <v>76</v>
      </c>
      <c r="C9" s="56"/>
      <c r="D9" s="76"/>
      <c r="E9" s="39"/>
      <c r="F9" s="39"/>
      <c r="G9" s="39"/>
      <c r="H9" s="178"/>
      <c r="I9" s="91"/>
    </row>
    <row r="10" spans="2:9" x14ac:dyDescent="0.2">
      <c r="B10" s="60" t="s">
        <v>77</v>
      </c>
      <c r="C10" s="77"/>
      <c r="D10" s="62">
        <f>'Notes to the FS'!C16</f>
        <v>6800000</v>
      </c>
      <c r="E10" s="62">
        <f>'Notes to the FS'!D16</f>
        <v>6000000</v>
      </c>
      <c r="F10" s="62">
        <f>'Notes to the FS'!E16</f>
        <v>7950000</v>
      </c>
      <c r="G10" s="62">
        <f>'Notes to the FS'!F16</f>
        <v>5200000</v>
      </c>
      <c r="H10" s="176">
        <f>'Notes to the FS'!G16</f>
        <v>25950000</v>
      </c>
      <c r="I10" s="89">
        <f>'Notes to the FS'!H16</f>
        <v>3894228</v>
      </c>
    </row>
    <row r="11" spans="2:9" x14ac:dyDescent="0.2">
      <c r="B11" s="60" t="s">
        <v>4</v>
      </c>
      <c r="C11" s="77"/>
      <c r="D11" s="62">
        <f>'Notes to the FS'!C27</f>
        <v>1100000</v>
      </c>
      <c r="E11" s="62">
        <f>'Notes to the FS'!D27</f>
        <v>269000</v>
      </c>
      <c r="F11" s="62">
        <f>'Notes to the FS'!E27</f>
        <v>1328800</v>
      </c>
      <c r="G11" s="62">
        <f>'Notes to the FS'!F27</f>
        <v>1075700</v>
      </c>
      <c r="H11" s="176">
        <f>'Notes to the FS'!G27</f>
        <v>3773500</v>
      </c>
      <c r="I11" s="89">
        <f>'Notes to the FS'!H27</f>
        <v>2063400</v>
      </c>
    </row>
    <row r="12" spans="2:9" x14ac:dyDescent="0.2">
      <c r="B12" s="60" t="s">
        <v>78</v>
      </c>
      <c r="C12" s="77">
        <v>3</v>
      </c>
      <c r="D12" s="62">
        <f>'Notes to the FS'!C33</f>
        <v>3400000</v>
      </c>
      <c r="E12" s="62">
        <f>'Notes to the FS'!D33</f>
        <v>2900000</v>
      </c>
      <c r="F12" s="62">
        <f>'Notes to the FS'!E33</f>
        <v>3000000</v>
      </c>
      <c r="G12" s="62">
        <f>'Notes to the FS'!F33</f>
        <v>4000000</v>
      </c>
      <c r="H12" s="176">
        <f>'Notes to the FS'!G33</f>
        <v>13300000</v>
      </c>
      <c r="I12" s="89">
        <f>'Notes to the FS'!H33</f>
        <v>3800000</v>
      </c>
    </row>
    <row r="13" spans="2:9" x14ac:dyDescent="0.2">
      <c r="B13" s="60" t="s">
        <v>6</v>
      </c>
      <c r="C13" s="77"/>
      <c r="D13" s="62">
        <v>1233322</v>
      </c>
      <c r="E13" s="62">
        <v>1655222</v>
      </c>
      <c r="F13" s="62">
        <v>1432525</v>
      </c>
      <c r="G13" s="62">
        <v>1666727</v>
      </c>
      <c r="H13" s="176">
        <f>SUM(D13:G13)</f>
        <v>5987796</v>
      </c>
      <c r="I13" s="89">
        <v>1567722</v>
      </c>
    </row>
    <row r="14" spans="2:9" x14ac:dyDescent="0.2">
      <c r="B14" s="60" t="s">
        <v>79</v>
      </c>
      <c r="C14" s="77">
        <v>4</v>
      </c>
      <c r="D14" s="62">
        <f>'Notes to the FS'!C53</f>
        <v>17589000</v>
      </c>
      <c r="E14" s="62">
        <f>'Notes to the FS'!D53</f>
        <v>21026200</v>
      </c>
      <c r="F14" s="62">
        <f>'Notes to the FS'!E53</f>
        <v>19050800</v>
      </c>
      <c r="G14" s="62">
        <f>'Notes to the FS'!F53</f>
        <v>20118700</v>
      </c>
      <c r="H14" s="176">
        <f>'Notes to the FS'!G53</f>
        <v>77784700</v>
      </c>
      <c r="I14" s="89">
        <f>'Notes to the FS'!H53</f>
        <v>19927237</v>
      </c>
    </row>
    <row r="15" spans="2:9" x14ac:dyDescent="0.2">
      <c r="B15" s="60" t="s">
        <v>9</v>
      </c>
      <c r="C15" s="77">
        <v>5</v>
      </c>
      <c r="D15" s="62">
        <f>'Notes to the FS'!C73</f>
        <v>5715000</v>
      </c>
      <c r="E15" s="62">
        <f>'Notes to the FS'!D73</f>
        <v>6750000</v>
      </c>
      <c r="F15" s="62">
        <f>'Notes to the FS'!E73</f>
        <v>7185000</v>
      </c>
      <c r="G15" s="62">
        <f>'Notes to the FS'!F73</f>
        <v>5915550</v>
      </c>
      <c r="H15" s="176">
        <f>'Notes to the FS'!G73</f>
        <v>25565550</v>
      </c>
      <c r="I15" s="89">
        <f>'Notes to the FS'!H73</f>
        <v>4300000</v>
      </c>
    </row>
    <row r="16" spans="2:9" x14ac:dyDescent="0.2">
      <c r="B16" s="60" t="s">
        <v>224</v>
      </c>
      <c r="C16" s="77">
        <v>6</v>
      </c>
      <c r="D16" s="62">
        <f>'Notes to the FS'!C81</f>
        <v>7559000</v>
      </c>
      <c r="E16" s="62">
        <f>'Notes to the FS'!D81</f>
        <v>6900000</v>
      </c>
      <c r="F16" s="62">
        <f>'Notes to the FS'!E81</f>
        <v>6950000</v>
      </c>
      <c r="G16" s="62">
        <f>'Notes to the FS'!F81</f>
        <v>7348470</v>
      </c>
      <c r="H16" s="176">
        <f>'Notes to the FS'!G81</f>
        <v>28757470</v>
      </c>
      <c r="I16" s="89">
        <f>'Notes to the FS'!H81</f>
        <v>8424398</v>
      </c>
    </row>
    <row r="17" spans="2:9" x14ac:dyDescent="0.2">
      <c r="B17" s="60" t="s">
        <v>81</v>
      </c>
      <c r="C17" s="77">
        <v>8</v>
      </c>
      <c r="D17" s="62">
        <f>'Notes to the FS'!C93+'Notes to the FS'!C98</f>
        <v>5980000</v>
      </c>
      <c r="E17" s="62">
        <f>'Notes to the FS'!D93+'Notes to the FS'!D98</f>
        <v>5797000</v>
      </c>
      <c r="F17" s="62">
        <f>'Notes to the FS'!E93+'Notes to the FS'!E98</f>
        <v>5880080</v>
      </c>
      <c r="G17" s="62">
        <f>'Notes to the FS'!F93+'Notes to the FS'!F98</f>
        <v>5979000</v>
      </c>
      <c r="H17" s="176">
        <f>'Notes to the FS'!G93</f>
        <v>11736080</v>
      </c>
      <c r="I17" s="89">
        <f>'Notes to the FS'!H93</f>
        <v>2876000</v>
      </c>
    </row>
    <row r="18" spans="2:9" x14ac:dyDescent="0.2">
      <c r="B18" s="60" t="s">
        <v>82</v>
      </c>
      <c r="C18" s="77">
        <v>10</v>
      </c>
      <c r="D18" s="62">
        <f>'Notes to the FS'!C108</f>
        <v>17382500</v>
      </c>
      <c r="E18" s="62">
        <f>'Notes to the FS'!D108</f>
        <v>17210000</v>
      </c>
      <c r="F18" s="62">
        <f>'Notes to the FS'!E108</f>
        <v>15913000</v>
      </c>
      <c r="G18" s="62">
        <f>'Notes to the FS'!F108</f>
        <v>17175470</v>
      </c>
      <c r="H18" s="176">
        <f>'Notes to the FS'!G108</f>
        <v>67680970</v>
      </c>
      <c r="I18" s="89">
        <f>'Notes to the FS'!H108</f>
        <v>13094300</v>
      </c>
    </row>
    <row r="19" spans="2:9" x14ac:dyDescent="0.2">
      <c r="B19" s="70"/>
      <c r="C19" s="78"/>
      <c r="D19" s="67">
        <f>SUM(D10:D18)</f>
        <v>66758822</v>
      </c>
      <c r="E19" s="67">
        <f t="shared" ref="E19:H19" si="1">SUM(E10:E18)</f>
        <v>68507422</v>
      </c>
      <c r="F19" s="67">
        <f t="shared" si="1"/>
        <v>68690205</v>
      </c>
      <c r="G19" s="67">
        <f t="shared" si="1"/>
        <v>68479617</v>
      </c>
      <c r="H19" s="177">
        <f t="shared" si="1"/>
        <v>260536066</v>
      </c>
      <c r="I19" s="90">
        <f t="shared" ref="I19" si="2">SUM(I10:I18)</f>
        <v>59947285</v>
      </c>
    </row>
    <row r="20" spans="2:9" x14ac:dyDescent="0.2">
      <c r="B20" s="54" t="s">
        <v>83</v>
      </c>
      <c r="C20" s="56"/>
      <c r="D20" s="76"/>
      <c r="E20" s="39"/>
      <c r="F20" s="39"/>
      <c r="G20" s="39"/>
      <c r="H20" s="178"/>
      <c r="I20" s="91"/>
    </row>
    <row r="21" spans="2:9" s="5" customFormat="1" x14ac:dyDescent="0.2">
      <c r="B21" s="57" t="s">
        <v>378</v>
      </c>
      <c r="C21" s="79">
        <v>12</v>
      </c>
      <c r="D21" s="59">
        <f>'Notes to the FS'!C129</f>
        <v>8344377</v>
      </c>
      <c r="E21" s="59">
        <f>'Notes to the FS'!D129</f>
        <v>8995700</v>
      </c>
      <c r="F21" s="59">
        <f>'Notes to the FS'!E129</f>
        <v>8378500</v>
      </c>
      <c r="G21" s="59">
        <f>'Notes to the FS'!F129</f>
        <v>8663310</v>
      </c>
      <c r="H21" s="176">
        <f>'Notes to the FS'!G129</f>
        <v>34381887</v>
      </c>
      <c r="I21" s="89">
        <f>'Notes to the FS'!H129</f>
        <v>8045995</v>
      </c>
    </row>
    <row r="22" spans="2:9" s="5" customFormat="1" x14ac:dyDescent="0.2">
      <c r="B22" s="57" t="s">
        <v>85</v>
      </c>
      <c r="C22" s="79">
        <v>11</v>
      </c>
      <c r="D22" s="59">
        <f>'Notes to the FS'!C115</f>
        <v>2170000</v>
      </c>
      <c r="E22" s="59">
        <f>'Notes to the FS'!D115</f>
        <v>2563000</v>
      </c>
      <c r="F22" s="59">
        <f>'Notes to the FS'!E115</f>
        <v>3328000</v>
      </c>
      <c r="G22" s="59">
        <f>'Notes to the FS'!F115</f>
        <v>3330000</v>
      </c>
      <c r="H22" s="176">
        <f>'Notes to the FS'!G115</f>
        <v>11391000</v>
      </c>
      <c r="I22" s="89">
        <f>'Notes to the FS'!H115</f>
        <v>3454000</v>
      </c>
    </row>
    <row r="23" spans="2:9" x14ac:dyDescent="0.2">
      <c r="B23" s="60" t="s">
        <v>86</v>
      </c>
      <c r="C23" s="77">
        <v>19</v>
      </c>
      <c r="D23" s="62">
        <f>'Notes to the FS'!C214</f>
        <v>4726606</v>
      </c>
      <c r="E23" s="62">
        <f>'Notes to the FS'!D214</f>
        <v>5825000</v>
      </c>
      <c r="F23" s="62">
        <f>'Notes to the FS'!E214</f>
        <v>6012276</v>
      </c>
      <c r="G23" s="62">
        <f>'Notes to the FS'!F214</f>
        <v>8481170</v>
      </c>
      <c r="H23" s="176">
        <f>'Notes to the FS'!G214</f>
        <v>25045052</v>
      </c>
      <c r="I23" s="89">
        <f>'Notes to the FS'!H214</f>
        <v>7922259</v>
      </c>
    </row>
    <row r="24" spans="2:9" s="5" customFormat="1" x14ac:dyDescent="0.2">
      <c r="B24" s="57" t="s">
        <v>87</v>
      </c>
      <c r="C24" s="79">
        <v>18</v>
      </c>
      <c r="D24" s="59">
        <f>'Notes to the FS'!C198</f>
        <v>1233300</v>
      </c>
      <c r="E24" s="59">
        <f>'Notes to the FS'!D198</f>
        <v>1138790</v>
      </c>
      <c r="F24" s="59">
        <f>'Notes to the FS'!E198</f>
        <v>1033123</v>
      </c>
      <c r="G24" s="59">
        <f>'Notes to the FS'!F198</f>
        <v>1443780</v>
      </c>
      <c r="H24" s="176">
        <f>'Notes to the FS'!G198</f>
        <v>4848993</v>
      </c>
      <c r="I24" s="89">
        <f>'Notes to the FS'!H198</f>
        <v>1234567</v>
      </c>
    </row>
    <row r="25" spans="2:9" s="5" customFormat="1" x14ac:dyDescent="0.2">
      <c r="B25" s="57" t="s">
        <v>88</v>
      </c>
      <c r="C25" s="79">
        <v>23</v>
      </c>
      <c r="D25" s="59">
        <f>'Notes to the FS'!C241</f>
        <v>3024000</v>
      </c>
      <c r="E25" s="59">
        <f>'Notes to the FS'!D241</f>
        <v>2323000</v>
      </c>
      <c r="F25" s="59">
        <f>'Notes to the FS'!E241</f>
        <v>4268340</v>
      </c>
      <c r="G25" s="59">
        <f>'Notes to the FS'!F241</f>
        <v>3224489</v>
      </c>
      <c r="H25" s="176">
        <f>SUM(D25:G25)</f>
        <v>12839829</v>
      </c>
      <c r="I25" s="89">
        <f>'Notes to the FS'!H241</f>
        <v>2156500</v>
      </c>
    </row>
    <row r="26" spans="2:9" s="5" customFormat="1" x14ac:dyDescent="0.2">
      <c r="B26" s="57" t="s">
        <v>89</v>
      </c>
      <c r="C26" s="79">
        <v>32</v>
      </c>
      <c r="D26" s="59">
        <f>'Notes to the FS'!C396</f>
        <v>2651000</v>
      </c>
      <c r="E26" s="59">
        <f>'Notes to the FS'!D396</f>
        <v>2887610</v>
      </c>
      <c r="F26" s="59">
        <f>'Notes to the FS'!E396</f>
        <v>2177890</v>
      </c>
      <c r="G26" s="59">
        <f>'Notes to the FS'!F396</f>
        <v>2111190</v>
      </c>
      <c r="H26" s="176">
        <f>SUM(D26:G26)</f>
        <v>9827690</v>
      </c>
      <c r="I26" s="89">
        <f>'Notes to the FS'!H396</f>
        <v>2776634</v>
      </c>
    </row>
    <row r="27" spans="2:9" s="5" customFormat="1" x14ac:dyDescent="0.2">
      <c r="B27" s="57" t="s">
        <v>90</v>
      </c>
      <c r="C27" s="79"/>
      <c r="D27" s="59">
        <v>52174232.25</v>
      </c>
      <c r="E27" s="59">
        <v>52868845.25</v>
      </c>
      <c r="F27" s="59">
        <v>49365868.25</v>
      </c>
      <c r="G27" s="59">
        <v>24926963.25</v>
      </c>
      <c r="H27" s="176">
        <f>SUM(D27:G27)</f>
        <v>179335909</v>
      </c>
      <c r="I27" s="89">
        <v>33559781</v>
      </c>
    </row>
    <row r="28" spans="2:9" x14ac:dyDescent="0.2">
      <c r="B28" s="70"/>
      <c r="C28" s="78"/>
      <c r="D28" s="76"/>
      <c r="E28" s="39"/>
      <c r="F28" s="39"/>
      <c r="G28" s="39"/>
      <c r="H28" s="178"/>
      <c r="I28" s="91"/>
    </row>
    <row r="29" spans="2:9" x14ac:dyDescent="0.2">
      <c r="B29" s="54" t="s">
        <v>91</v>
      </c>
      <c r="C29" s="56"/>
      <c r="D29" s="67">
        <f>SUM(D21:D28)</f>
        <v>74323515.25</v>
      </c>
      <c r="E29" s="67">
        <f t="shared" ref="E29:H29" si="3">SUM(E21:E28)</f>
        <v>76601945.25</v>
      </c>
      <c r="F29" s="67">
        <f t="shared" si="3"/>
        <v>74563997.25</v>
      </c>
      <c r="G29" s="67">
        <f t="shared" si="3"/>
        <v>52180902.25</v>
      </c>
      <c r="H29" s="177">
        <f t="shared" si="3"/>
        <v>277670360</v>
      </c>
      <c r="I29" s="90">
        <f t="shared" ref="I29" si="4">SUM(I21:I28)</f>
        <v>59149736</v>
      </c>
    </row>
    <row r="30" spans="2:9" x14ac:dyDescent="0.2">
      <c r="B30" s="70"/>
      <c r="C30" s="78"/>
      <c r="D30" s="76"/>
      <c r="E30" s="39"/>
      <c r="F30" s="39"/>
      <c r="G30" s="39"/>
      <c r="H30" s="178"/>
      <c r="I30" s="91"/>
    </row>
    <row r="31" spans="2:9" x14ac:dyDescent="0.2">
      <c r="B31" s="70" t="s">
        <v>92</v>
      </c>
      <c r="C31" s="78"/>
      <c r="D31" s="62">
        <v>1343424</v>
      </c>
      <c r="E31" s="62">
        <v>1344525</v>
      </c>
      <c r="F31" s="62">
        <v>1566262</v>
      </c>
      <c r="G31" s="62">
        <v>2443265</v>
      </c>
      <c r="H31" s="176">
        <f>SUM(D31:G31)</f>
        <v>6697476</v>
      </c>
      <c r="I31" s="89">
        <v>1342442</v>
      </c>
    </row>
    <row r="32" spans="2:9" x14ac:dyDescent="0.2">
      <c r="B32" s="60" t="s">
        <v>93</v>
      </c>
      <c r="C32" s="77"/>
      <c r="D32" s="62">
        <v>4101099.5</v>
      </c>
      <c r="E32" s="62">
        <v>4101099.5</v>
      </c>
      <c r="F32" s="62">
        <v>4101099.5</v>
      </c>
      <c r="G32" s="62">
        <v>4101099.5</v>
      </c>
      <c r="H32" s="176">
        <f t="shared" ref="H32:H35" si="5">SUM(D32:G32)</f>
        <v>16404398</v>
      </c>
      <c r="I32" s="89">
        <v>1090000</v>
      </c>
    </row>
    <row r="33" spans="2:9" x14ac:dyDescent="0.2">
      <c r="B33" s="60" t="s">
        <v>94</v>
      </c>
      <c r="C33" s="77"/>
      <c r="D33" s="62">
        <v>1000000</v>
      </c>
      <c r="E33" s="62">
        <v>1034320</v>
      </c>
      <c r="F33" s="62">
        <v>1000000</v>
      </c>
      <c r="G33" s="62">
        <v>1079000</v>
      </c>
      <c r="H33" s="176">
        <f t="shared" si="5"/>
        <v>4113320</v>
      </c>
      <c r="I33" s="89">
        <v>1008000</v>
      </c>
    </row>
    <row r="34" spans="2:9" x14ac:dyDescent="0.2">
      <c r="B34" s="60" t="s">
        <v>478</v>
      </c>
      <c r="C34" s="77"/>
      <c r="D34" s="62">
        <f>'FINANCIAL POSITION'!D19-'FINANCIAL POSITION'!I19</f>
        <v>-221800</v>
      </c>
      <c r="E34" s="62">
        <f>'FINANCIAL POSITION'!E19-'FINANCIAL POSITION'!D19</f>
        <v>112205</v>
      </c>
      <c r="F34" s="62">
        <f>'FINANCIAL POSITION'!F19-'FINANCIAL POSITION'!E19</f>
        <v>-348</v>
      </c>
      <c r="G34" s="62">
        <f>'FINANCIAL POSITION'!G19-'FINANCIAL POSITION'!F19</f>
        <v>222498</v>
      </c>
      <c r="H34" s="176">
        <f t="shared" si="5"/>
        <v>112555</v>
      </c>
      <c r="I34" s="89">
        <v>1155000</v>
      </c>
    </row>
    <row r="35" spans="2:9" x14ac:dyDescent="0.2">
      <c r="B35" s="60" t="s">
        <v>479</v>
      </c>
      <c r="C35" s="77"/>
      <c r="D35" s="62">
        <f>'FINANCIAL POSITION'!D11+'FINANCIAL POSITION'!D16-'FINANCIAL POSITION'!I11-'FINANCIAL POSITION'!I16</f>
        <v>1084638</v>
      </c>
      <c r="E35" s="62">
        <f>'FINANCIAL POSITION'!E11+'FINANCIAL POSITION'!E16-'FINANCIAL POSITION'!D11-'FINANCIAL POSITION'!D16</f>
        <v>759164</v>
      </c>
      <c r="F35" s="62">
        <f>'FINANCIAL POSITION'!F11+'FINANCIAL POSITION'!F16-'FINANCIAL POSITION'!E16-'FINANCIAL POSITION'!E11</f>
        <v>-1180996</v>
      </c>
      <c r="G35" s="62">
        <f>'FINANCIAL POSITION'!G11+'FINANCIAL POSITION'!G16-'FINANCIAL POSITION'!F16-'FINANCIAL POSITION'!F11</f>
        <v>1427412</v>
      </c>
      <c r="H35" s="176">
        <f t="shared" si="5"/>
        <v>2090218</v>
      </c>
      <c r="I35" s="89">
        <v>1009000</v>
      </c>
    </row>
    <row r="36" spans="2:9" x14ac:dyDescent="0.2">
      <c r="B36" s="54" t="s">
        <v>95</v>
      </c>
      <c r="C36" s="56"/>
      <c r="D36" s="67">
        <f>SUM(D31:D35)</f>
        <v>7307361.5</v>
      </c>
      <c r="E36" s="67">
        <f t="shared" ref="E36:H36" si="6">SUM(E31:E35)</f>
        <v>7351313.5</v>
      </c>
      <c r="F36" s="67">
        <f t="shared" si="6"/>
        <v>5486017.5</v>
      </c>
      <c r="G36" s="67">
        <f t="shared" si="6"/>
        <v>9273274.5</v>
      </c>
      <c r="H36" s="177">
        <f t="shared" si="6"/>
        <v>29417967</v>
      </c>
      <c r="I36" s="90">
        <f t="shared" ref="I36" si="7">SUM(I31:I35)</f>
        <v>5604442</v>
      </c>
    </row>
    <row r="37" spans="2:9" x14ac:dyDescent="0.2">
      <c r="B37" s="70"/>
      <c r="C37" s="78"/>
      <c r="D37" s="76"/>
      <c r="E37" s="39"/>
      <c r="F37" s="39"/>
      <c r="G37" s="39"/>
      <c r="H37" s="178"/>
      <c r="I37" s="91"/>
    </row>
    <row r="38" spans="2:9" x14ac:dyDescent="0.2">
      <c r="B38" s="54" t="s">
        <v>96</v>
      </c>
      <c r="C38" s="56"/>
      <c r="D38" s="76"/>
      <c r="E38" s="39"/>
      <c r="F38" s="39"/>
      <c r="G38" s="39"/>
      <c r="H38" s="178"/>
      <c r="I38" s="91"/>
    </row>
    <row r="39" spans="2:9" x14ac:dyDescent="0.2">
      <c r="B39" s="60" t="s">
        <v>97</v>
      </c>
      <c r="C39" s="77"/>
      <c r="D39" s="62">
        <v>4751682</v>
      </c>
      <c r="E39" s="62">
        <v>4751682</v>
      </c>
      <c r="F39" s="62">
        <v>4751682</v>
      </c>
      <c r="G39" s="62">
        <v>4751682</v>
      </c>
      <c r="H39" s="176">
        <f>SUM(D39:G39)</f>
        <v>19006728</v>
      </c>
      <c r="I39" s="89">
        <v>1040000</v>
      </c>
    </row>
    <row r="40" spans="2:9" x14ac:dyDescent="0.2">
      <c r="B40" s="60" t="s">
        <v>98</v>
      </c>
      <c r="C40" s="77"/>
      <c r="D40" s="62">
        <v>-5880470.25</v>
      </c>
      <c r="E40" s="62">
        <v>-5880470.25</v>
      </c>
      <c r="F40" s="62">
        <v>-5880470.25</v>
      </c>
      <c r="G40" s="62">
        <v>-5880470.25</v>
      </c>
      <c r="H40" s="176">
        <f t="shared" ref="H40:H41" si="8">SUM(D40:G40)</f>
        <v>-23521881</v>
      </c>
      <c r="I40" s="89">
        <v>1080000</v>
      </c>
    </row>
    <row r="41" spans="2:9" x14ac:dyDescent="0.2">
      <c r="B41" s="60" t="s">
        <v>99</v>
      </c>
      <c r="C41" s="77"/>
      <c r="D41" s="62">
        <v>1090000</v>
      </c>
      <c r="E41" s="62">
        <v>1310000</v>
      </c>
      <c r="F41" s="62">
        <v>1225566</v>
      </c>
      <c r="G41" s="62">
        <v>1334150</v>
      </c>
      <c r="H41" s="176">
        <f t="shared" si="8"/>
        <v>4959716</v>
      </c>
      <c r="I41" s="89">
        <v>1090000</v>
      </c>
    </row>
    <row r="42" spans="2:9" x14ac:dyDescent="0.2">
      <c r="B42" s="54" t="s">
        <v>100</v>
      </c>
      <c r="C42" s="56"/>
      <c r="D42" s="67">
        <f>SUM(D39:D41)</f>
        <v>-38788.25</v>
      </c>
      <c r="E42" s="67">
        <f t="shared" ref="E42:H42" si="9">SUM(E39:E41)</f>
        <v>181211.75</v>
      </c>
      <c r="F42" s="67">
        <f t="shared" si="9"/>
        <v>96777.75</v>
      </c>
      <c r="G42" s="67">
        <f t="shared" si="9"/>
        <v>205361.75</v>
      </c>
      <c r="H42" s="177">
        <f t="shared" si="9"/>
        <v>444563</v>
      </c>
      <c r="I42" s="90">
        <f t="shared" ref="I42" si="10">SUM(I39:I41)</f>
        <v>3210000</v>
      </c>
    </row>
    <row r="43" spans="2:9" x14ac:dyDescent="0.2">
      <c r="B43" s="54"/>
      <c r="C43" s="56"/>
      <c r="D43" s="67"/>
      <c r="E43" s="67"/>
      <c r="F43" s="67"/>
      <c r="G43" s="67"/>
      <c r="H43" s="177"/>
      <c r="I43" s="90"/>
    </row>
    <row r="44" spans="2:9" x14ac:dyDescent="0.2">
      <c r="B44" s="54" t="s">
        <v>101</v>
      </c>
      <c r="C44" s="56"/>
      <c r="D44" s="67">
        <f>D19-D29+D36+D42</f>
        <v>-296120</v>
      </c>
      <c r="E44" s="67">
        <f t="shared" ref="E44:I44" si="11">E19-E29+E36+E42</f>
        <v>-561998</v>
      </c>
      <c r="F44" s="67">
        <f t="shared" si="11"/>
        <v>-290997</v>
      </c>
      <c r="G44" s="67">
        <f t="shared" si="11"/>
        <v>25777351</v>
      </c>
      <c r="H44" s="177">
        <f>SUM(D44:G44)</f>
        <v>24628236</v>
      </c>
      <c r="I44" s="90">
        <f t="shared" si="11"/>
        <v>9611991</v>
      </c>
    </row>
    <row r="45" spans="2:9" x14ac:dyDescent="0.2">
      <c r="B45" s="54" t="s">
        <v>102</v>
      </c>
      <c r="C45" s="56"/>
      <c r="D45" s="67">
        <f>D6+D44</f>
        <v>13879000</v>
      </c>
      <c r="E45" s="67">
        <f t="shared" ref="E45:I45" si="12">E6+E44</f>
        <v>13317002</v>
      </c>
      <c r="F45" s="67">
        <f t="shared" si="12"/>
        <v>13026005</v>
      </c>
      <c r="G45" s="67">
        <f t="shared" si="12"/>
        <v>38803356</v>
      </c>
      <c r="H45" s="177">
        <f t="shared" si="12"/>
        <v>38803356</v>
      </c>
      <c r="I45" s="90">
        <f t="shared" si="12"/>
        <v>14175120</v>
      </c>
    </row>
    <row r="46" spans="2:9" x14ac:dyDescent="0.2">
      <c r="B46" s="40"/>
      <c r="C46" s="40"/>
      <c r="D46" s="40"/>
      <c r="E46" s="40"/>
      <c r="F46" s="40"/>
      <c r="G46" s="40"/>
      <c r="H46" s="173"/>
      <c r="I46" s="88"/>
    </row>
    <row r="48" spans="2:9" x14ac:dyDescent="0.2">
      <c r="B48" s="1" t="s">
        <v>477</v>
      </c>
      <c r="D48" s="212">
        <f>'FINANCIAL POSITION'!D6</f>
        <v>13879000</v>
      </c>
      <c r="E48" s="212">
        <f>'FINANCIAL POSITION'!E6</f>
        <v>13317002</v>
      </c>
      <c r="F48" s="212">
        <f>'FINANCIAL POSITION'!F6</f>
        <v>13026005</v>
      </c>
      <c r="G48" s="212">
        <f>'FINANCIAL POSITION'!G6</f>
        <v>38803356</v>
      </c>
      <c r="H48" s="219">
        <f>'FINANCIAL POSITION'!H6</f>
        <v>38803356</v>
      </c>
      <c r="I48" s="212">
        <f>'FINANCIAL POSITION'!I6</f>
        <v>14175120</v>
      </c>
    </row>
    <row r="50" spans="4:10" x14ac:dyDescent="0.2">
      <c r="D50" s="215">
        <f>D45-D48</f>
        <v>0</v>
      </c>
      <c r="E50" s="216">
        <f t="shared" ref="E50:H50" si="13">E45-E48</f>
        <v>0</v>
      </c>
      <c r="F50" s="216">
        <f t="shared" si="13"/>
        <v>0</v>
      </c>
      <c r="G50" s="185">
        <f t="shared" si="13"/>
        <v>0</v>
      </c>
      <c r="H50" s="213">
        <f t="shared" si="13"/>
        <v>0</v>
      </c>
      <c r="I50" s="185">
        <f>I45-I48</f>
        <v>0</v>
      </c>
    </row>
    <row r="51" spans="4:10" x14ac:dyDescent="0.2">
      <c r="J51" s="211"/>
    </row>
    <row r="52" spans="4:10" x14ac:dyDescent="0.2">
      <c r="I52" s="216"/>
      <c r="J52" s="216"/>
    </row>
    <row r="53" spans="4:10" x14ac:dyDescent="0.2">
      <c r="H53" s="217"/>
      <c r="J53" s="216"/>
    </row>
    <row r="54" spans="4:10" x14ac:dyDescent="0.2">
      <c r="D54" s="185"/>
      <c r="J54" s="2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K4" sqref="K4"/>
    </sheetView>
  </sheetViews>
  <sheetFormatPr defaultRowHeight="12" x14ac:dyDescent="0.2"/>
  <cols>
    <col min="1" max="1" width="5" style="1" customWidth="1"/>
    <col min="2" max="2" width="38.42578125" style="1" customWidth="1"/>
    <col min="3" max="3" width="16.42578125" style="1" customWidth="1"/>
    <col min="4" max="4" width="12.85546875" style="1" customWidth="1"/>
    <col min="5" max="5" width="15.5703125" style="1" customWidth="1"/>
    <col min="6" max="6" width="15.28515625" style="1" customWidth="1"/>
    <col min="7" max="7" width="15.5703125" style="1" customWidth="1"/>
    <col min="8" max="9" width="15" style="1" customWidth="1"/>
    <col min="10" max="10" width="10.28515625" style="1" bestFit="1" customWidth="1"/>
    <col min="11" max="16384" width="9.140625" style="1"/>
  </cols>
  <sheetData>
    <row r="2" spans="2:11" ht="12.75" x14ac:dyDescent="0.2">
      <c r="B2" s="93" t="s">
        <v>431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ht="36" x14ac:dyDescent="0.2">
      <c r="B3" s="40"/>
      <c r="C3" s="56" t="s">
        <v>103</v>
      </c>
      <c r="D3" s="56" t="s">
        <v>104</v>
      </c>
      <c r="E3" s="94"/>
      <c r="F3" s="53" t="s">
        <v>103</v>
      </c>
      <c r="G3" s="56" t="s">
        <v>105</v>
      </c>
      <c r="H3" s="40"/>
      <c r="I3" s="40"/>
      <c r="J3" s="94" t="s">
        <v>106</v>
      </c>
      <c r="K3" s="40"/>
    </row>
    <row r="4" spans="2:11" ht="24" x14ac:dyDescent="0.2">
      <c r="B4" s="40"/>
      <c r="C4" s="95">
        <v>42248</v>
      </c>
      <c r="D4" s="95">
        <v>42248</v>
      </c>
      <c r="E4" s="95" t="s">
        <v>107</v>
      </c>
      <c r="F4" s="53" t="s">
        <v>0</v>
      </c>
      <c r="G4" s="96" t="s">
        <v>0</v>
      </c>
      <c r="H4" s="95" t="s">
        <v>107</v>
      </c>
      <c r="I4" s="95"/>
      <c r="J4" s="40"/>
      <c r="K4" s="40"/>
    </row>
    <row r="5" spans="2:11" x14ac:dyDescent="0.2">
      <c r="B5" s="40"/>
      <c r="C5" s="56" t="s">
        <v>399</v>
      </c>
      <c r="D5" s="56" t="s">
        <v>399</v>
      </c>
      <c r="E5" s="56" t="s">
        <v>399</v>
      </c>
      <c r="F5" s="56" t="s">
        <v>399</v>
      </c>
      <c r="G5" s="56" t="s">
        <v>399</v>
      </c>
      <c r="H5" s="56" t="s">
        <v>399</v>
      </c>
      <c r="I5" s="56"/>
      <c r="J5" s="40"/>
      <c r="K5" s="40"/>
    </row>
    <row r="6" spans="2:11" x14ac:dyDescent="0.2">
      <c r="B6" s="54" t="s">
        <v>108</v>
      </c>
      <c r="C6" s="40"/>
      <c r="D6" s="40"/>
      <c r="E6" s="40"/>
      <c r="F6" s="40"/>
      <c r="G6" s="40"/>
      <c r="H6" s="40"/>
      <c r="I6" s="40"/>
      <c r="J6" s="40"/>
      <c r="K6" s="40"/>
    </row>
    <row r="7" spans="2:11" x14ac:dyDescent="0.2">
      <c r="B7" s="60" t="s">
        <v>77</v>
      </c>
      <c r="C7" s="62">
        <v>1200000</v>
      </c>
      <c r="D7" s="62">
        <v>1134400</v>
      </c>
      <c r="E7" s="62">
        <f>C7-D7</f>
        <v>65600</v>
      </c>
      <c r="F7" s="62">
        <v>1245000</v>
      </c>
      <c r="G7" s="62">
        <v>1045000</v>
      </c>
      <c r="H7" s="62">
        <f>F7-G7</f>
        <v>200000</v>
      </c>
      <c r="I7" s="220">
        <f>H7/F7</f>
        <v>0.1606425702811245</v>
      </c>
      <c r="J7" s="222" t="s">
        <v>480</v>
      </c>
      <c r="K7" s="40"/>
    </row>
    <row r="8" spans="2:11" x14ac:dyDescent="0.2">
      <c r="B8" s="60" t="s">
        <v>4</v>
      </c>
      <c r="C8" s="62">
        <v>1454000</v>
      </c>
      <c r="D8" s="62">
        <v>1314490</v>
      </c>
      <c r="E8" s="62">
        <f t="shared" ref="E8:E15" si="0">C8-D8</f>
        <v>139510</v>
      </c>
      <c r="F8" s="62">
        <v>1200000</v>
      </c>
      <c r="G8" s="62">
        <v>1053000</v>
      </c>
      <c r="H8" s="62">
        <f t="shared" ref="H8:H15" si="1">F8-G8</f>
        <v>147000</v>
      </c>
      <c r="I8" s="220">
        <f t="shared" ref="I8:I15" si="2">H8/F8</f>
        <v>0.1225</v>
      </c>
      <c r="J8" s="222" t="s">
        <v>483</v>
      </c>
      <c r="K8" s="40"/>
    </row>
    <row r="9" spans="2:11" x14ac:dyDescent="0.2">
      <c r="B9" s="60" t="s">
        <v>5</v>
      </c>
      <c r="C9" s="62">
        <v>1555500</v>
      </c>
      <c r="D9" s="62">
        <v>1157000</v>
      </c>
      <c r="E9" s="62">
        <f t="shared" si="0"/>
        <v>398500</v>
      </c>
      <c r="F9" s="62">
        <v>1133900</v>
      </c>
      <c r="G9" s="62">
        <v>1010000</v>
      </c>
      <c r="H9" s="62">
        <f t="shared" si="1"/>
        <v>123900</v>
      </c>
      <c r="I9" s="220">
        <f t="shared" si="2"/>
        <v>0.10926889496428256</v>
      </c>
      <c r="J9" s="222" t="s">
        <v>485</v>
      </c>
      <c r="K9" s="40"/>
    </row>
    <row r="10" spans="2:11" x14ac:dyDescent="0.2">
      <c r="B10" s="60" t="s">
        <v>6</v>
      </c>
      <c r="C10" s="62">
        <v>1567800</v>
      </c>
      <c r="D10" s="62">
        <v>1122449</v>
      </c>
      <c r="E10" s="62">
        <f t="shared" si="0"/>
        <v>445351</v>
      </c>
      <c r="F10" s="62">
        <v>1100000</v>
      </c>
      <c r="G10" s="62">
        <v>1014440</v>
      </c>
      <c r="H10" s="62">
        <f t="shared" si="1"/>
        <v>85560</v>
      </c>
      <c r="I10" s="220">
        <f t="shared" si="2"/>
        <v>7.7781818181818188E-2</v>
      </c>
      <c r="J10" s="222"/>
      <c r="K10" s="40"/>
    </row>
    <row r="11" spans="2:11" x14ac:dyDescent="0.2">
      <c r="B11" s="60" t="s">
        <v>79</v>
      </c>
      <c r="C11" s="62">
        <v>1200000</v>
      </c>
      <c r="D11" s="62">
        <v>1122767</v>
      </c>
      <c r="E11" s="62">
        <f t="shared" si="0"/>
        <v>77233</v>
      </c>
      <c r="F11" s="62">
        <v>1231444</v>
      </c>
      <c r="G11" s="62">
        <v>1040000</v>
      </c>
      <c r="H11" s="62">
        <f t="shared" si="1"/>
        <v>191444</v>
      </c>
      <c r="I11" s="220">
        <f t="shared" si="2"/>
        <v>0.15546301740071006</v>
      </c>
      <c r="J11" s="222" t="s">
        <v>488</v>
      </c>
      <c r="K11" s="40"/>
    </row>
    <row r="12" spans="2:11" x14ac:dyDescent="0.2">
      <c r="B12" s="60" t="s">
        <v>9</v>
      </c>
      <c r="C12" s="62">
        <v>1314890</v>
      </c>
      <c r="D12" s="62">
        <v>1005987</v>
      </c>
      <c r="E12" s="62">
        <f t="shared" si="0"/>
        <v>308903</v>
      </c>
      <c r="F12" s="62">
        <v>1314450</v>
      </c>
      <c r="G12" s="62">
        <v>1045556</v>
      </c>
      <c r="H12" s="62">
        <f t="shared" si="1"/>
        <v>268894</v>
      </c>
      <c r="I12" s="220">
        <f t="shared" si="2"/>
        <v>0.20456768990832669</v>
      </c>
      <c r="J12" s="222"/>
      <c r="K12" s="40"/>
    </row>
    <row r="13" spans="2:11" x14ac:dyDescent="0.2">
      <c r="B13" s="60" t="s">
        <v>80</v>
      </c>
      <c r="C13" s="62">
        <v>1131200</v>
      </c>
      <c r="D13" s="62">
        <v>1056312</v>
      </c>
      <c r="E13" s="62">
        <f t="shared" si="0"/>
        <v>74888</v>
      </c>
      <c r="F13" s="62">
        <v>1111780</v>
      </c>
      <c r="G13" s="62">
        <v>1079600</v>
      </c>
      <c r="H13" s="62">
        <f t="shared" si="1"/>
        <v>32180</v>
      </c>
      <c r="I13" s="220">
        <f t="shared" si="2"/>
        <v>2.8944575365629891E-2</v>
      </c>
      <c r="J13" s="222"/>
      <c r="K13" s="40"/>
    </row>
    <row r="14" spans="2:11" x14ac:dyDescent="0.2">
      <c r="B14" s="60" t="s">
        <v>109</v>
      </c>
      <c r="C14" s="62">
        <v>1233300</v>
      </c>
      <c r="D14" s="62">
        <v>1138790</v>
      </c>
      <c r="E14" s="62">
        <f t="shared" si="0"/>
        <v>94510</v>
      </c>
      <c r="F14" s="62">
        <v>1443780</v>
      </c>
      <c r="G14" s="62">
        <v>1234567</v>
      </c>
      <c r="H14" s="62">
        <f t="shared" si="1"/>
        <v>209213</v>
      </c>
      <c r="I14" s="220">
        <f t="shared" si="2"/>
        <v>0.14490642618681518</v>
      </c>
      <c r="J14" s="222"/>
      <c r="K14" s="40"/>
    </row>
    <row r="15" spans="2:11" x14ac:dyDescent="0.2">
      <c r="B15" s="60" t="s">
        <v>110</v>
      </c>
      <c r="C15" s="62">
        <v>1238000</v>
      </c>
      <c r="D15" s="62">
        <v>1134569</v>
      </c>
      <c r="E15" s="62">
        <f t="shared" si="0"/>
        <v>103431</v>
      </c>
      <c r="F15" s="62">
        <v>1233390</v>
      </c>
      <c r="G15" s="62">
        <v>1000000</v>
      </c>
      <c r="H15" s="62">
        <f t="shared" si="1"/>
        <v>233390</v>
      </c>
      <c r="I15" s="220">
        <f t="shared" si="2"/>
        <v>0.18922644094730784</v>
      </c>
      <c r="J15" s="222"/>
      <c r="K15" s="40"/>
    </row>
    <row r="16" spans="2:11" x14ac:dyDescent="0.2">
      <c r="B16" s="54" t="s">
        <v>111</v>
      </c>
      <c r="C16" s="67">
        <f>SUM(C7:C15)</f>
        <v>11894690</v>
      </c>
      <c r="D16" s="67">
        <f t="shared" ref="D16:H16" si="3">SUM(D7:D15)</f>
        <v>10186764</v>
      </c>
      <c r="E16" s="67">
        <f t="shared" si="3"/>
        <v>1707926</v>
      </c>
      <c r="F16" s="67">
        <f t="shared" si="3"/>
        <v>11013744</v>
      </c>
      <c r="G16" s="67">
        <f t="shared" si="3"/>
        <v>9522163</v>
      </c>
      <c r="H16" s="67">
        <f t="shared" si="3"/>
        <v>1491581</v>
      </c>
      <c r="I16" s="67"/>
      <c r="J16" s="222"/>
      <c r="K16" s="40"/>
    </row>
    <row r="17" spans="2:11" x14ac:dyDescent="0.2">
      <c r="B17" s="54" t="s">
        <v>16</v>
      </c>
      <c r="C17" s="39"/>
      <c r="D17" s="39"/>
      <c r="E17" s="39"/>
      <c r="F17" s="39"/>
      <c r="G17" s="39"/>
      <c r="H17" s="39"/>
      <c r="I17" s="39"/>
      <c r="J17" s="222"/>
      <c r="K17" s="40"/>
    </row>
    <row r="18" spans="2:11" x14ac:dyDescent="0.2">
      <c r="B18" s="60" t="s">
        <v>84</v>
      </c>
      <c r="C18" s="62">
        <v>1086787</v>
      </c>
      <c r="D18" s="62">
        <v>1000000</v>
      </c>
      <c r="E18" s="62">
        <f>C18-D18</f>
        <v>86787</v>
      </c>
      <c r="F18" s="62">
        <v>2134320</v>
      </c>
      <c r="G18" s="62">
        <v>2111780</v>
      </c>
      <c r="H18" s="62">
        <f>F18-G18</f>
        <v>22540</v>
      </c>
      <c r="I18" s="220">
        <f>H18/F18</f>
        <v>1.0560740657445932E-2</v>
      </c>
      <c r="J18" s="222"/>
      <c r="K18" s="40"/>
    </row>
    <row r="19" spans="2:11" x14ac:dyDescent="0.2">
      <c r="B19" s="60" t="s">
        <v>85</v>
      </c>
      <c r="C19" s="62">
        <v>1324365</v>
      </c>
      <c r="D19" s="62">
        <v>1010000</v>
      </c>
      <c r="E19" s="62">
        <f t="shared" ref="E19:E24" si="4">C19-D19</f>
        <v>314365</v>
      </c>
      <c r="F19" s="62">
        <v>1100000</v>
      </c>
      <c r="G19" s="62">
        <v>1043780</v>
      </c>
      <c r="H19" s="62">
        <f t="shared" ref="H19:H24" si="5">F19-G19</f>
        <v>56220</v>
      </c>
      <c r="I19" s="220">
        <f t="shared" ref="I19:I24" si="6">H19/F19</f>
        <v>5.110909090909091E-2</v>
      </c>
      <c r="J19" s="222"/>
      <c r="K19" s="40"/>
    </row>
    <row r="20" spans="2:11" x14ac:dyDescent="0.2">
      <c r="B20" s="60" t="s">
        <v>86</v>
      </c>
      <c r="C20" s="62">
        <v>1080908</v>
      </c>
      <c r="D20" s="62">
        <v>1000000</v>
      </c>
      <c r="E20" s="62">
        <f t="shared" si="4"/>
        <v>80908</v>
      </c>
      <c r="F20" s="62">
        <v>1034540</v>
      </c>
      <c r="G20" s="62">
        <v>1033390</v>
      </c>
      <c r="H20" s="62">
        <f t="shared" si="5"/>
        <v>1150</v>
      </c>
      <c r="I20" s="220">
        <f t="shared" si="6"/>
        <v>1.1116051578479323E-3</v>
      </c>
      <c r="J20" s="222"/>
      <c r="K20" s="40"/>
    </row>
    <row r="21" spans="2:11" x14ac:dyDescent="0.2">
      <c r="B21" s="60" t="s">
        <v>87</v>
      </c>
      <c r="C21" s="62">
        <v>1234546</v>
      </c>
      <c r="D21" s="62">
        <v>1155000</v>
      </c>
      <c r="E21" s="62">
        <f t="shared" si="4"/>
        <v>79546</v>
      </c>
      <c r="F21" s="62">
        <v>1212310</v>
      </c>
      <c r="G21" s="62">
        <v>1433309</v>
      </c>
      <c r="H21" s="62">
        <f t="shared" si="5"/>
        <v>-220999</v>
      </c>
      <c r="I21" s="220">
        <f t="shared" si="6"/>
        <v>-0.18229578243188624</v>
      </c>
      <c r="J21" s="222" t="s">
        <v>490</v>
      </c>
      <c r="K21" s="40"/>
    </row>
    <row r="22" spans="2:11" x14ac:dyDescent="0.2">
      <c r="B22" s="60" t="s">
        <v>88</v>
      </c>
      <c r="C22" s="62">
        <v>1600001</v>
      </c>
      <c r="D22" s="62">
        <v>1068700</v>
      </c>
      <c r="E22" s="62">
        <f t="shared" si="4"/>
        <v>531301</v>
      </c>
      <c r="F22" s="62">
        <v>1190000</v>
      </c>
      <c r="G22" s="62">
        <v>1087600</v>
      </c>
      <c r="H22" s="62">
        <f t="shared" si="5"/>
        <v>102400</v>
      </c>
      <c r="I22" s="220">
        <f t="shared" si="6"/>
        <v>8.6050420168067229E-2</v>
      </c>
      <c r="J22" s="222"/>
      <c r="K22" s="40"/>
    </row>
    <row r="23" spans="2:11" x14ac:dyDescent="0.2">
      <c r="B23" s="60" t="s">
        <v>89</v>
      </c>
      <c r="C23" s="62">
        <v>1109000</v>
      </c>
      <c r="D23" s="62">
        <v>1087090</v>
      </c>
      <c r="E23" s="62">
        <f t="shared" si="4"/>
        <v>21910</v>
      </c>
      <c r="F23" s="62">
        <v>1376666</v>
      </c>
      <c r="G23" s="62">
        <v>1188800</v>
      </c>
      <c r="H23" s="62">
        <f t="shared" si="5"/>
        <v>187866</v>
      </c>
      <c r="I23" s="220">
        <f t="shared" si="6"/>
        <v>0.1364644728641515</v>
      </c>
      <c r="J23" s="222"/>
      <c r="K23" s="40"/>
    </row>
    <row r="24" spans="2:11" x14ac:dyDescent="0.2">
      <c r="B24" s="60" t="s">
        <v>90</v>
      </c>
      <c r="C24" s="62">
        <v>1208900</v>
      </c>
      <c r="D24" s="62">
        <v>1069856</v>
      </c>
      <c r="E24" s="62">
        <f t="shared" si="4"/>
        <v>139044</v>
      </c>
      <c r="F24" s="62">
        <v>1466690</v>
      </c>
      <c r="G24" s="62">
        <v>1076600</v>
      </c>
      <c r="H24" s="62">
        <f t="shared" si="5"/>
        <v>390090</v>
      </c>
      <c r="I24" s="220">
        <f t="shared" si="6"/>
        <v>0.26596622326462988</v>
      </c>
      <c r="J24" s="223" t="s">
        <v>491</v>
      </c>
      <c r="K24" s="40"/>
    </row>
    <row r="25" spans="2:11" x14ac:dyDescent="0.2">
      <c r="B25" s="54" t="s">
        <v>112</v>
      </c>
      <c r="C25" s="67">
        <f>SUM(C18:C24)</f>
        <v>8644507</v>
      </c>
      <c r="D25" s="67">
        <f t="shared" ref="D25:H25" si="7">SUM(D18:D24)</f>
        <v>7390646</v>
      </c>
      <c r="E25" s="67">
        <f t="shared" si="7"/>
        <v>1253861</v>
      </c>
      <c r="F25" s="67">
        <f t="shared" si="7"/>
        <v>9514526</v>
      </c>
      <c r="G25" s="67">
        <f t="shared" si="7"/>
        <v>8975259</v>
      </c>
      <c r="H25" s="67">
        <f t="shared" si="7"/>
        <v>539267</v>
      </c>
      <c r="I25" s="220"/>
      <c r="J25" s="222"/>
      <c r="K25" s="40"/>
    </row>
    <row r="26" spans="2:11" x14ac:dyDescent="0.2">
      <c r="B26" s="54"/>
      <c r="C26" s="67"/>
      <c r="D26" s="67"/>
      <c r="E26" s="67"/>
      <c r="F26" s="67"/>
      <c r="G26" s="67"/>
      <c r="H26" s="67"/>
      <c r="I26" s="220"/>
      <c r="J26" s="40"/>
      <c r="K26" s="40"/>
    </row>
    <row r="27" spans="2:11" x14ac:dyDescent="0.2">
      <c r="B27" s="54" t="s">
        <v>33</v>
      </c>
      <c r="C27" s="67">
        <f>C16-C25</f>
        <v>3250183</v>
      </c>
      <c r="D27" s="67">
        <f t="shared" ref="D27:H27" si="8">D16-D25</f>
        <v>2796118</v>
      </c>
      <c r="E27" s="67">
        <f t="shared" si="8"/>
        <v>454065</v>
      </c>
      <c r="F27" s="67">
        <f t="shared" si="8"/>
        <v>1499218</v>
      </c>
      <c r="G27" s="67">
        <f t="shared" si="8"/>
        <v>546904</v>
      </c>
      <c r="H27" s="67">
        <f t="shared" si="8"/>
        <v>952314</v>
      </c>
      <c r="I27" s="67"/>
      <c r="J27" s="40"/>
      <c r="K27" s="40"/>
    </row>
    <row r="28" spans="2:1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2:1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2:1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2" spans="2:11" x14ac:dyDescent="0.2">
      <c r="B32" s="224" t="s">
        <v>496</v>
      </c>
    </row>
    <row r="34" spans="1:2" x14ac:dyDescent="0.2">
      <c r="A34" s="221" t="s">
        <v>481</v>
      </c>
      <c r="B34" s="1" t="s">
        <v>482</v>
      </c>
    </row>
    <row r="35" spans="1:2" x14ac:dyDescent="0.2">
      <c r="A35" s="221" t="s">
        <v>484</v>
      </c>
      <c r="B35" s="1" t="s">
        <v>492</v>
      </c>
    </row>
    <row r="36" spans="1:2" x14ac:dyDescent="0.2">
      <c r="A36" s="221" t="s">
        <v>486</v>
      </c>
      <c r="B36" s="1" t="s">
        <v>487</v>
      </c>
    </row>
    <row r="37" spans="1:2" x14ac:dyDescent="0.2">
      <c r="A37" s="221" t="s">
        <v>488</v>
      </c>
      <c r="B37" s="1" t="s">
        <v>489</v>
      </c>
    </row>
    <row r="38" spans="1:2" x14ac:dyDescent="0.2">
      <c r="A38" s="221" t="s">
        <v>490</v>
      </c>
      <c r="B38" s="1" t="s">
        <v>493</v>
      </c>
    </row>
    <row r="39" spans="1:2" x14ac:dyDescent="0.2">
      <c r="A39" s="221" t="s">
        <v>494</v>
      </c>
      <c r="B39" s="1" t="s">
        <v>495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5"/>
  <sheetViews>
    <sheetView zoomScaleNormal="100" workbookViewId="0">
      <pane ySplit="5" topLeftCell="A448" activePane="bottomLeft" state="frozen"/>
      <selection pane="bottomLeft" activeCell="F42" sqref="F42"/>
    </sheetView>
  </sheetViews>
  <sheetFormatPr defaultRowHeight="12" x14ac:dyDescent="0.2"/>
  <cols>
    <col min="1" max="1" width="4.140625" style="6" customWidth="1"/>
    <col min="2" max="2" width="24.7109375" style="6" customWidth="1"/>
    <col min="3" max="3" width="15.7109375" style="6" customWidth="1"/>
    <col min="4" max="5" width="15.7109375" style="6" bestFit="1" customWidth="1"/>
    <col min="6" max="6" width="16.42578125" style="6" bestFit="1" customWidth="1"/>
    <col min="7" max="8" width="15.7109375" style="6" bestFit="1" customWidth="1"/>
    <col min="9" max="9" width="11.85546875" style="6" customWidth="1"/>
    <col min="10" max="16384" width="9.140625" style="6"/>
  </cols>
  <sheetData>
    <row r="2" spans="2:9" s="97" customFormat="1" ht="12.75" x14ac:dyDescent="0.2">
      <c r="B2" s="98" t="s">
        <v>432</v>
      </c>
      <c r="C2" s="98"/>
      <c r="D2" s="98"/>
      <c r="E2" s="98"/>
      <c r="F2" s="98"/>
      <c r="G2" s="98"/>
      <c r="H2" s="98"/>
      <c r="I2" s="98"/>
    </row>
    <row r="3" spans="2:9" ht="32.25" customHeight="1" x14ac:dyDescent="0.2">
      <c r="B3" s="11"/>
      <c r="C3" s="24" t="s">
        <v>416</v>
      </c>
      <c r="D3" s="24" t="s">
        <v>417</v>
      </c>
      <c r="E3" s="24" t="s">
        <v>418</v>
      </c>
      <c r="F3" s="24" t="s">
        <v>419</v>
      </c>
      <c r="G3" s="25" t="s">
        <v>0</v>
      </c>
      <c r="H3" s="81" t="s">
        <v>187</v>
      </c>
      <c r="I3" s="11"/>
    </row>
    <row r="4" spans="2:9" x14ac:dyDescent="0.2">
      <c r="B4" s="11"/>
      <c r="C4" s="26" t="s">
        <v>211</v>
      </c>
      <c r="D4" s="26" t="s">
        <v>213</v>
      </c>
      <c r="E4" s="26" t="s">
        <v>215</v>
      </c>
      <c r="F4" s="26" t="s">
        <v>216</v>
      </c>
      <c r="G4" s="25" t="s">
        <v>217</v>
      </c>
      <c r="H4" s="82" t="s">
        <v>218</v>
      </c>
      <c r="I4" s="11"/>
    </row>
    <row r="5" spans="2:9" x14ac:dyDescent="0.2">
      <c r="B5" s="11"/>
      <c r="C5" s="18" t="s">
        <v>212</v>
      </c>
      <c r="D5" s="18" t="s">
        <v>214</v>
      </c>
      <c r="E5" s="18" t="s">
        <v>214</v>
      </c>
      <c r="F5" s="18" t="s">
        <v>214</v>
      </c>
      <c r="G5" s="18" t="s">
        <v>214</v>
      </c>
      <c r="H5" s="82" t="s">
        <v>214</v>
      </c>
      <c r="I5" s="11"/>
    </row>
    <row r="6" spans="2:9" x14ac:dyDescent="0.2">
      <c r="B6" s="11"/>
      <c r="C6" s="11"/>
      <c r="D6" s="11"/>
      <c r="E6" s="11"/>
      <c r="F6" s="11"/>
      <c r="G6" s="11"/>
      <c r="H6" s="80"/>
      <c r="I6" s="11"/>
    </row>
    <row r="7" spans="2:9" x14ac:dyDescent="0.2">
      <c r="B7" s="8" t="s">
        <v>113</v>
      </c>
      <c r="C7" s="11"/>
      <c r="D7" s="11"/>
      <c r="E7" s="11"/>
      <c r="F7" s="11"/>
      <c r="G7" s="11"/>
      <c r="H7" s="80"/>
      <c r="I7" s="11"/>
    </row>
    <row r="8" spans="2:9" x14ac:dyDescent="0.2">
      <c r="B8" s="8" t="s">
        <v>104</v>
      </c>
      <c r="C8" s="11"/>
      <c r="D8" s="11"/>
      <c r="E8" s="11"/>
      <c r="F8" s="11"/>
      <c r="G8" s="11"/>
      <c r="H8" s="80"/>
      <c r="I8" s="11"/>
    </row>
    <row r="9" spans="2:9" x14ac:dyDescent="0.2">
      <c r="B9" s="8" t="s">
        <v>114</v>
      </c>
      <c r="C9" s="11"/>
      <c r="D9" s="11"/>
      <c r="E9" s="11"/>
      <c r="F9" s="11"/>
      <c r="G9" s="11"/>
      <c r="H9" s="80"/>
      <c r="I9" s="11"/>
    </row>
    <row r="10" spans="2:9" x14ac:dyDescent="0.2">
      <c r="B10" s="13" t="s">
        <v>115</v>
      </c>
      <c r="C10" s="12">
        <v>1500000</v>
      </c>
      <c r="D10" s="12">
        <v>2000000</v>
      </c>
      <c r="E10" s="12">
        <v>2300000</v>
      </c>
      <c r="F10" s="12">
        <v>2300000</v>
      </c>
      <c r="G10" s="12">
        <f>SUM(C10:F10)</f>
        <v>8100000</v>
      </c>
      <c r="H10" s="85">
        <v>1200000</v>
      </c>
      <c r="I10" s="11"/>
    </row>
    <row r="11" spans="2:9" x14ac:dyDescent="0.2">
      <c r="B11" s="13" t="s">
        <v>116</v>
      </c>
      <c r="C11" s="12">
        <v>2000000</v>
      </c>
      <c r="D11" s="12">
        <v>2500000</v>
      </c>
      <c r="E11" s="12">
        <v>3000000</v>
      </c>
      <c r="F11" s="12">
        <v>1800000</v>
      </c>
      <c r="G11" s="12">
        <f>SUM(C11:F11)</f>
        <v>9300000</v>
      </c>
      <c r="H11" s="85">
        <v>1654228</v>
      </c>
      <c r="I11" s="11"/>
    </row>
    <row r="12" spans="2:9" x14ac:dyDescent="0.2">
      <c r="B12" s="13" t="s">
        <v>117</v>
      </c>
      <c r="C12" s="12">
        <v>3000000</v>
      </c>
      <c r="D12" s="12">
        <v>2200000</v>
      </c>
      <c r="E12" s="12">
        <v>2500000</v>
      </c>
      <c r="F12" s="12">
        <v>2100000</v>
      </c>
      <c r="G12" s="12">
        <f>SUM(C12:F12)</f>
        <v>9800000</v>
      </c>
      <c r="H12" s="85">
        <v>2150000</v>
      </c>
      <c r="I12" s="11"/>
    </row>
    <row r="13" spans="2:9" x14ac:dyDescent="0.2">
      <c r="B13" s="13" t="s">
        <v>118</v>
      </c>
      <c r="C13" s="12">
        <v>2300000</v>
      </c>
      <c r="D13" s="12">
        <v>2300000</v>
      </c>
      <c r="E13" s="12">
        <v>2700000</v>
      </c>
      <c r="F13" s="12">
        <v>1300000</v>
      </c>
      <c r="G13" s="12">
        <f>SUM(C13:F13)</f>
        <v>8600000</v>
      </c>
      <c r="H13" s="85">
        <v>1240000</v>
      </c>
      <c r="I13" s="11"/>
    </row>
    <row r="14" spans="2:9" x14ac:dyDescent="0.2">
      <c r="B14" s="13"/>
      <c r="C14" s="15">
        <f t="shared" ref="C14:H14" si="0">SUM(C10:C13)</f>
        <v>8800000</v>
      </c>
      <c r="D14" s="15">
        <f t="shared" si="0"/>
        <v>9000000</v>
      </c>
      <c r="E14" s="15">
        <f t="shared" si="0"/>
        <v>10500000</v>
      </c>
      <c r="F14" s="15">
        <f t="shared" si="0"/>
        <v>7500000</v>
      </c>
      <c r="G14" s="15">
        <f t="shared" si="0"/>
        <v>35800000</v>
      </c>
      <c r="H14" s="123">
        <f t="shared" si="0"/>
        <v>6244228</v>
      </c>
      <c r="I14" s="11"/>
    </row>
    <row r="15" spans="2:9" x14ac:dyDescent="0.2">
      <c r="B15" s="13" t="s">
        <v>119</v>
      </c>
      <c r="C15" s="12">
        <v>2000000</v>
      </c>
      <c r="D15" s="12">
        <v>3000000</v>
      </c>
      <c r="E15" s="12">
        <v>2550000</v>
      </c>
      <c r="F15" s="12">
        <v>2300000</v>
      </c>
      <c r="G15" s="12">
        <f>SUM(C15:F15)</f>
        <v>9850000</v>
      </c>
      <c r="H15" s="85">
        <v>2350000</v>
      </c>
      <c r="I15" s="11"/>
    </row>
    <row r="16" spans="2:9" x14ac:dyDescent="0.2">
      <c r="B16" s="8" t="s">
        <v>120</v>
      </c>
      <c r="C16" s="15">
        <f t="shared" ref="C16:H16" si="1">C14-C15</f>
        <v>6800000</v>
      </c>
      <c r="D16" s="15">
        <f t="shared" si="1"/>
        <v>6000000</v>
      </c>
      <c r="E16" s="15">
        <f t="shared" si="1"/>
        <v>7950000</v>
      </c>
      <c r="F16" s="15">
        <f t="shared" si="1"/>
        <v>5200000</v>
      </c>
      <c r="G16" s="15">
        <f t="shared" si="1"/>
        <v>25950000</v>
      </c>
      <c r="H16" s="123">
        <f t="shared" si="1"/>
        <v>3894228</v>
      </c>
      <c r="I16" s="11"/>
    </row>
    <row r="17" spans="2:9" x14ac:dyDescent="0.2">
      <c r="B17" s="11"/>
      <c r="C17" s="11"/>
      <c r="D17" s="11"/>
      <c r="E17" s="11"/>
      <c r="F17" s="11"/>
      <c r="G17" s="11"/>
      <c r="H17" s="80"/>
      <c r="I17" s="11"/>
    </row>
    <row r="18" spans="2:9" x14ac:dyDescent="0.2">
      <c r="B18" s="11"/>
      <c r="C18" s="11"/>
      <c r="D18" s="11"/>
      <c r="E18" s="11"/>
      <c r="F18" s="11"/>
      <c r="G18" s="11"/>
      <c r="H18" s="80"/>
      <c r="I18" s="11"/>
    </row>
    <row r="19" spans="2:9" ht="24" x14ac:dyDescent="0.2">
      <c r="B19" s="19" t="s">
        <v>225</v>
      </c>
      <c r="C19" s="11"/>
      <c r="D19" s="11"/>
      <c r="E19" s="11"/>
      <c r="F19" s="11"/>
      <c r="G19" s="11"/>
      <c r="H19" s="80"/>
      <c r="I19" s="11"/>
    </row>
    <row r="20" spans="2:9" x14ac:dyDescent="0.2">
      <c r="B20" s="13" t="s">
        <v>121</v>
      </c>
      <c r="C20" s="12">
        <v>2000000</v>
      </c>
      <c r="D20" s="12">
        <v>2210000</v>
      </c>
      <c r="E20" s="12">
        <v>1500000</v>
      </c>
      <c r="F20" s="12">
        <v>1500000</v>
      </c>
      <c r="G20" s="12">
        <f>SUM(C20:F20)</f>
        <v>7210000</v>
      </c>
      <c r="H20" s="85">
        <v>1400000</v>
      </c>
      <c r="I20" s="11"/>
    </row>
    <row r="21" spans="2:9" x14ac:dyDescent="0.2">
      <c r="B21" s="13" t="s">
        <v>122</v>
      </c>
      <c r="C21" s="12">
        <v>1100000</v>
      </c>
      <c r="D21" s="12">
        <v>2221000</v>
      </c>
      <c r="E21" s="12">
        <v>1121200</v>
      </c>
      <c r="F21" s="12">
        <v>1300000</v>
      </c>
      <c r="G21" s="12">
        <f>SUM(C21:F21)</f>
        <v>5742200</v>
      </c>
      <c r="H21" s="85">
        <v>1200000</v>
      </c>
      <c r="I21" s="11"/>
    </row>
    <row r="22" spans="2:9" ht="24" x14ac:dyDescent="0.2">
      <c r="B22" s="19" t="s">
        <v>226</v>
      </c>
      <c r="C22" s="15">
        <f t="shared" ref="C22:H22" si="2">SUM(C20:C21)</f>
        <v>3100000</v>
      </c>
      <c r="D22" s="15">
        <f t="shared" si="2"/>
        <v>4431000</v>
      </c>
      <c r="E22" s="15">
        <f t="shared" si="2"/>
        <v>2621200</v>
      </c>
      <c r="F22" s="15">
        <f t="shared" si="2"/>
        <v>2800000</v>
      </c>
      <c r="G22" s="15">
        <f t="shared" si="2"/>
        <v>12952200</v>
      </c>
      <c r="H22" s="123">
        <f t="shared" si="2"/>
        <v>2600000</v>
      </c>
      <c r="I22" s="11"/>
    </row>
    <row r="23" spans="2:9" ht="24" x14ac:dyDescent="0.2">
      <c r="B23" s="19" t="s">
        <v>227</v>
      </c>
      <c r="C23" s="9"/>
      <c r="D23" s="9"/>
      <c r="E23" s="9"/>
      <c r="F23" s="9"/>
      <c r="G23" s="12"/>
      <c r="H23" s="124"/>
      <c r="I23" s="11"/>
    </row>
    <row r="24" spans="2:9" ht="24" x14ac:dyDescent="0.2">
      <c r="B24" s="19" t="s">
        <v>228</v>
      </c>
      <c r="C24" s="12">
        <v>1200000</v>
      </c>
      <c r="D24" s="12">
        <v>2500000</v>
      </c>
      <c r="E24" s="12">
        <v>1450000</v>
      </c>
      <c r="F24" s="12">
        <v>2546700</v>
      </c>
      <c r="G24" s="12">
        <f>SUM(C24:F24)</f>
        <v>7696700</v>
      </c>
      <c r="H24" s="85">
        <v>2540000</v>
      </c>
      <c r="I24" s="11"/>
    </row>
    <row r="25" spans="2:9" x14ac:dyDescent="0.2">
      <c r="B25" s="13" t="s">
        <v>229</v>
      </c>
      <c r="C25" s="12">
        <v>3000000</v>
      </c>
      <c r="D25" s="12">
        <v>2200000</v>
      </c>
      <c r="E25" s="12">
        <v>2500000</v>
      </c>
      <c r="F25" s="12">
        <v>1329000</v>
      </c>
      <c r="G25" s="12">
        <f>SUM(C25:F25)</f>
        <v>9029000</v>
      </c>
      <c r="H25" s="85">
        <v>2123400</v>
      </c>
      <c r="I25" s="11"/>
    </row>
    <row r="26" spans="2:9" ht="24" x14ac:dyDescent="0.2">
      <c r="B26" s="48" t="s">
        <v>230</v>
      </c>
      <c r="C26" s="12">
        <f>C22</f>
        <v>3100000</v>
      </c>
      <c r="D26" s="12">
        <f t="shared" ref="D26:G26" si="3">D22</f>
        <v>4431000</v>
      </c>
      <c r="E26" s="12">
        <f t="shared" si="3"/>
        <v>2621200</v>
      </c>
      <c r="F26" s="12">
        <f t="shared" si="3"/>
        <v>2800000</v>
      </c>
      <c r="G26" s="12">
        <f t="shared" si="3"/>
        <v>12952200</v>
      </c>
      <c r="H26" s="85">
        <f>H22</f>
        <v>2600000</v>
      </c>
      <c r="I26" s="11"/>
    </row>
    <row r="27" spans="2:9" ht="24" x14ac:dyDescent="0.2">
      <c r="B27" s="19" t="s">
        <v>231</v>
      </c>
      <c r="C27" s="15">
        <f>C24+C25-C26</f>
        <v>1100000</v>
      </c>
      <c r="D27" s="15">
        <f t="shared" ref="D27:H27" si="4">D24+D25-D26</f>
        <v>269000</v>
      </c>
      <c r="E27" s="15">
        <f t="shared" si="4"/>
        <v>1328800</v>
      </c>
      <c r="F27" s="15">
        <f t="shared" si="4"/>
        <v>1075700</v>
      </c>
      <c r="G27" s="15">
        <f t="shared" si="4"/>
        <v>3773500</v>
      </c>
      <c r="H27" s="123">
        <f t="shared" si="4"/>
        <v>2063400</v>
      </c>
      <c r="I27" s="11"/>
    </row>
    <row r="28" spans="2:9" x14ac:dyDescent="0.2">
      <c r="B28" s="11"/>
      <c r="C28" s="11"/>
      <c r="D28" s="11"/>
      <c r="E28" s="11"/>
      <c r="F28" s="11"/>
      <c r="G28" s="11"/>
      <c r="H28" s="80"/>
      <c r="I28" s="11"/>
    </row>
    <row r="29" spans="2:9" x14ac:dyDescent="0.2">
      <c r="B29" s="11"/>
      <c r="C29" s="11"/>
      <c r="D29" s="11"/>
      <c r="E29" s="11"/>
      <c r="F29" s="11"/>
      <c r="G29" s="11"/>
      <c r="H29" s="80"/>
      <c r="I29" s="11"/>
    </row>
    <row r="30" spans="2:9" x14ac:dyDescent="0.2">
      <c r="B30" s="8" t="s">
        <v>232</v>
      </c>
      <c r="C30" s="11"/>
      <c r="D30" s="11"/>
      <c r="E30" s="11"/>
      <c r="F30" s="11"/>
      <c r="G30" s="11"/>
      <c r="H30" s="80"/>
      <c r="I30" s="11"/>
    </row>
    <row r="31" spans="2:9" x14ac:dyDescent="0.2">
      <c r="B31" s="13" t="s">
        <v>233</v>
      </c>
      <c r="C31" s="12">
        <v>2000000</v>
      </c>
      <c r="D31" s="12">
        <v>1500000</v>
      </c>
      <c r="E31" s="12">
        <v>1700000</v>
      </c>
      <c r="F31" s="12">
        <v>2500000</v>
      </c>
      <c r="G31" s="12">
        <f>SUM(C31:F31)</f>
        <v>7700000</v>
      </c>
      <c r="H31" s="85">
        <v>2400000</v>
      </c>
      <c r="I31" s="11"/>
    </row>
    <row r="32" spans="2:9" x14ac:dyDescent="0.2">
      <c r="B32" s="13" t="s">
        <v>123</v>
      </c>
      <c r="C32" s="12">
        <v>1400000</v>
      </c>
      <c r="D32" s="12">
        <v>1400000</v>
      </c>
      <c r="E32" s="12">
        <v>1300000</v>
      </c>
      <c r="F32" s="12">
        <v>1500000</v>
      </c>
      <c r="G32" s="12">
        <f>SUM(C32:F32)</f>
        <v>5600000</v>
      </c>
      <c r="H32" s="85">
        <v>1400000</v>
      </c>
      <c r="I32" s="11"/>
    </row>
    <row r="33" spans="2:9" x14ac:dyDescent="0.2">
      <c r="B33" s="8" t="s">
        <v>124</v>
      </c>
      <c r="C33" s="15">
        <f t="shared" ref="C33:H33" si="5">SUM(C31:C32)</f>
        <v>3400000</v>
      </c>
      <c r="D33" s="15">
        <f t="shared" si="5"/>
        <v>2900000</v>
      </c>
      <c r="E33" s="15">
        <f t="shared" si="5"/>
        <v>3000000</v>
      </c>
      <c r="F33" s="15">
        <f t="shared" si="5"/>
        <v>4000000</v>
      </c>
      <c r="G33" s="15">
        <f t="shared" si="5"/>
        <v>13300000</v>
      </c>
      <c r="H33" s="123">
        <f t="shared" si="5"/>
        <v>3800000</v>
      </c>
      <c r="I33" s="11"/>
    </row>
    <row r="34" spans="2:9" x14ac:dyDescent="0.2">
      <c r="B34" s="11"/>
      <c r="C34" s="11"/>
      <c r="D34" s="11"/>
      <c r="E34" s="11"/>
      <c r="F34" s="11"/>
      <c r="G34" s="11"/>
      <c r="H34" s="80"/>
      <c r="I34" s="11"/>
    </row>
    <row r="35" spans="2:9" x14ac:dyDescent="0.2">
      <c r="B35" s="11"/>
      <c r="C35" s="11"/>
      <c r="D35" s="11"/>
      <c r="E35" s="11"/>
      <c r="F35" s="11"/>
      <c r="G35" s="11"/>
      <c r="H35" s="80"/>
      <c r="I35" s="11"/>
    </row>
    <row r="36" spans="2:9" x14ac:dyDescent="0.2">
      <c r="B36" s="11"/>
      <c r="C36" s="11"/>
      <c r="D36" s="11"/>
      <c r="E36" s="11"/>
      <c r="F36" s="25"/>
      <c r="G36" s="25" t="s">
        <v>0</v>
      </c>
      <c r="H36" s="81" t="s">
        <v>187</v>
      </c>
      <c r="I36" s="11"/>
    </row>
    <row r="37" spans="2:9" x14ac:dyDescent="0.2">
      <c r="B37" s="11"/>
      <c r="C37" s="26" t="s">
        <v>211</v>
      </c>
      <c r="D37" s="26" t="s">
        <v>213</v>
      </c>
      <c r="E37" s="26" t="s">
        <v>215</v>
      </c>
      <c r="F37" s="26" t="s">
        <v>216</v>
      </c>
      <c r="G37" s="25" t="s">
        <v>217</v>
      </c>
      <c r="H37" s="82" t="s">
        <v>218</v>
      </c>
      <c r="I37" s="11"/>
    </row>
    <row r="38" spans="2:9" x14ac:dyDescent="0.2">
      <c r="B38" s="11"/>
      <c r="C38" s="18" t="s">
        <v>212</v>
      </c>
      <c r="D38" s="18" t="s">
        <v>214</v>
      </c>
      <c r="E38" s="18" t="s">
        <v>214</v>
      </c>
      <c r="F38" s="18" t="s">
        <v>214</v>
      </c>
      <c r="G38" s="18" t="s">
        <v>214</v>
      </c>
      <c r="H38" s="82" t="s">
        <v>214</v>
      </c>
      <c r="I38" s="11"/>
    </row>
    <row r="39" spans="2:9" ht="36" x14ac:dyDescent="0.2">
      <c r="B39" s="99" t="s">
        <v>234</v>
      </c>
      <c r="C39" s="11"/>
      <c r="D39" s="11"/>
      <c r="E39" s="11"/>
      <c r="F39" s="11"/>
      <c r="G39" s="11"/>
      <c r="H39" s="80"/>
      <c r="I39" s="11"/>
    </row>
    <row r="40" spans="2:9" x14ac:dyDescent="0.2">
      <c r="B40" s="8" t="s">
        <v>235</v>
      </c>
      <c r="C40" s="8"/>
      <c r="D40" s="8"/>
      <c r="E40" s="8"/>
      <c r="F40" s="100"/>
      <c r="G40" s="100"/>
      <c r="H40" s="125"/>
      <c r="I40" s="11"/>
    </row>
    <row r="41" spans="2:9" x14ac:dyDescent="0.2">
      <c r="B41" s="13" t="s">
        <v>236</v>
      </c>
      <c r="C41" s="12">
        <v>1200000</v>
      </c>
      <c r="D41" s="12">
        <v>2300000</v>
      </c>
      <c r="E41" s="12">
        <v>1600000</v>
      </c>
      <c r="F41" s="12">
        <v>2700000</v>
      </c>
      <c r="G41" s="12">
        <f>SUM(C41:F41)</f>
        <v>7800000</v>
      </c>
      <c r="H41" s="85">
        <v>2344000</v>
      </c>
      <c r="I41" s="9"/>
    </row>
    <row r="42" spans="2:9" x14ac:dyDescent="0.2">
      <c r="B42" s="13" t="s">
        <v>122</v>
      </c>
      <c r="C42" s="12">
        <v>1500000</v>
      </c>
      <c r="D42" s="12">
        <v>2400000</v>
      </c>
      <c r="E42" s="12">
        <v>2300000</v>
      </c>
      <c r="F42" s="12">
        <v>2400000</v>
      </c>
      <c r="G42" s="12">
        <f>SUM(C42:F42)</f>
        <v>8600000</v>
      </c>
      <c r="H42" s="85">
        <v>2600000</v>
      </c>
      <c r="I42" s="9"/>
    </row>
    <row r="43" spans="2:9" x14ac:dyDescent="0.2">
      <c r="B43" s="100"/>
      <c r="C43" s="15">
        <f t="shared" ref="C43:H43" si="6">SUM(C41:C42)</f>
        <v>2700000</v>
      </c>
      <c r="D43" s="15">
        <f t="shared" si="6"/>
        <v>4700000</v>
      </c>
      <c r="E43" s="15">
        <f t="shared" si="6"/>
        <v>3900000</v>
      </c>
      <c r="F43" s="15">
        <f t="shared" si="6"/>
        <v>5100000</v>
      </c>
      <c r="G43" s="15">
        <f t="shared" si="6"/>
        <v>16400000</v>
      </c>
      <c r="H43" s="123">
        <f t="shared" si="6"/>
        <v>4944000</v>
      </c>
      <c r="I43" s="9"/>
    </row>
    <row r="44" spans="2:9" x14ac:dyDescent="0.2">
      <c r="B44" s="8" t="s">
        <v>237</v>
      </c>
      <c r="C44" s="101"/>
      <c r="D44" s="101"/>
      <c r="E44" s="101"/>
      <c r="F44" s="102"/>
      <c r="G44" s="102"/>
      <c r="H44" s="126"/>
      <c r="I44" s="9"/>
    </row>
    <row r="45" spans="2:9" x14ac:dyDescent="0.2">
      <c r="B45" s="13" t="s">
        <v>238</v>
      </c>
      <c r="C45" s="12">
        <v>1300000</v>
      </c>
      <c r="D45" s="12">
        <v>2314800</v>
      </c>
      <c r="E45" s="12">
        <v>2314900</v>
      </c>
      <c r="F45" s="12">
        <v>2100000</v>
      </c>
      <c r="G45" s="12">
        <f t="shared" ref="G45:G51" si="7">SUM(C45:F45)</f>
        <v>8029700</v>
      </c>
      <c r="H45" s="85">
        <v>2314570</v>
      </c>
      <c r="I45" s="9"/>
    </row>
    <row r="46" spans="2:9" x14ac:dyDescent="0.2">
      <c r="B46" s="13" t="s">
        <v>239</v>
      </c>
      <c r="C46" s="12">
        <v>2400000</v>
      </c>
      <c r="D46" s="12">
        <v>2415900</v>
      </c>
      <c r="E46" s="12">
        <v>1324000</v>
      </c>
      <c r="F46" s="12">
        <v>2136000</v>
      </c>
      <c r="G46" s="12">
        <f t="shared" si="7"/>
        <v>8275900</v>
      </c>
      <c r="H46" s="85">
        <v>2314567</v>
      </c>
      <c r="I46" s="9"/>
    </row>
    <row r="47" spans="2:9" x14ac:dyDescent="0.2">
      <c r="B47" s="13" t="s">
        <v>240</v>
      </c>
      <c r="C47" s="12">
        <v>2600000</v>
      </c>
      <c r="D47" s="12">
        <v>2345000</v>
      </c>
      <c r="E47" s="12">
        <v>2341000</v>
      </c>
      <c r="F47" s="12">
        <v>1350000</v>
      </c>
      <c r="G47" s="12">
        <f t="shared" si="7"/>
        <v>8636000</v>
      </c>
      <c r="H47" s="85">
        <v>1000000</v>
      </c>
      <c r="I47" s="9"/>
    </row>
    <row r="48" spans="2:9" x14ac:dyDescent="0.2">
      <c r="B48" s="13" t="s">
        <v>241</v>
      </c>
      <c r="C48" s="12">
        <v>2750000</v>
      </c>
      <c r="D48" s="12">
        <v>2310000</v>
      </c>
      <c r="E48" s="12">
        <v>2316000</v>
      </c>
      <c r="F48" s="12">
        <v>2130000</v>
      </c>
      <c r="G48" s="12">
        <f t="shared" si="7"/>
        <v>9506000</v>
      </c>
      <c r="H48" s="85">
        <v>2415600</v>
      </c>
      <c r="I48" s="9"/>
    </row>
    <row r="49" spans="2:9" x14ac:dyDescent="0.2">
      <c r="B49" s="13" t="s">
        <v>242</v>
      </c>
      <c r="C49" s="12">
        <v>2390000</v>
      </c>
      <c r="D49" s="12">
        <v>2370000</v>
      </c>
      <c r="E49" s="12">
        <v>2310000</v>
      </c>
      <c r="F49" s="12">
        <v>2471000</v>
      </c>
      <c r="G49" s="12">
        <f t="shared" si="7"/>
        <v>9541000</v>
      </c>
      <c r="H49" s="85">
        <v>2314500</v>
      </c>
      <c r="I49" s="9"/>
    </row>
    <row r="50" spans="2:9" ht="24" x14ac:dyDescent="0.2">
      <c r="B50" s="48" t="s">
        <v>243</v>
      </c>
      <c r="C50" s="12">
        <v>2189000</v>
      </c>
      <c r="D50" s="12">
        <v>2246500</v>
      </c>
      <c r="E50" s="12">
        <v>2314900</v>
      </c>
      <c r="F50" s="12">
        <v>2418000</v>
      </c>
      <c r="G50" s="12">
        <f t="shared" si="7"/>
        <v>9168400</v>
      </c>
      <c r="H50" s="85">
        <v>2314000</v>
      </c>
      <c r="I50" s="9"/>
    </row>
    <row r="51" spans="2:9" x14ac:dyDescent="0.2">
      <c r="B51" s="13" t="s">
        <v>244</v>
      </c>
      <c r="C51" s="12">
        <v>1260000</v>
      </c>
      <c r="D51" s="12">
        <v>2324000</v>
      </c>
      <c r="E51" s="12">
        <v>2230000</v>
      </c>
      <c r="F51" s="12">
        <v>2413700</v>
      </c>
      <c r="G51" s="12">
        <f t="shared" si="7"/>
        <v>8227700</v>
      </c>
      <c r="H51" s="85">
        <v>2310000</v>
      </c>
      <c r="I51" s="9"/>
    </row>
    <row r="52" spans="2:9" x14ac:dyDescent="0.2">
      <c r="B52" s="100"/>
      <c r="C52" s="102"/>
      <c r="D52" s="102"/>
      <c r="E52" s="102"/>
      <c r="F52" s="101"/>
      <c r="G52" s="101"/>
      <c r="H52" s="127"/>
      <c r="I52" s="9"/>
    </row>
    <row r="53" spans="2:9" ht="24" x14ac:dyDescent="0.2">
      <c r="B53" s="19" t="s">
        <v>245</v>
      </c>
      <c r="C53" s="15">
        <f t="shared" ref="C53:H53" si="8">SUM(C43:C51)</f>
        <v>17589000</v>
      </c>
      <c r="D53" s="15">
        <f t="shared" si="8"/>
        <v>21026200</v>
      </c>
      <c r="E53" s="15">
        <f t="shared" si="8"/>
        <v>19050800</v>
      </c>
      <c r="F53" s="15">
        <f t="shared" si="8"/>
        <v>20118700</v>
      </c>
      <c r="G53" s="15">
        <f t="shared" si="8"/>
        <v>77784700</v>
      </c>
      <c r="H53" s="123">
        <f t="shared" si="8"/>
        <v>19927237</v>
      </c>
      <c r="I53" s="9"/>
    </row>
    <row r="54" spans="2:9" x14ac:dyDescent="0.2">
      <c r="B54" s="11"/>
      <c r="C54" s="11"/>
      <c r="D54" s="11"/>
      <c r="E54" s="11"/>
      <c r="F54" s="11"/>
      <c r="G54" s="11"/>
      <c r="H54" s="80"/>
      <c r="I54" s="11"/>
    </row>
    <row r="55" spans="2:9" ht="15.75" x14ac:dyDescent="0.2">
      <c r="B55" s="158" t="s">
        <v>464</v>
      </c>
      <c r="C55" s="158"/>
      <c r="D55" s="159"/>
      <c r="E55" s="159"/>
      <c r="F55" s="159"/>
      <c r="G55" s="159"/>
      <c r="H55" s="80"/>
      <c r="I55" s="11"/>
    </row>
    <row r="56" spans="2:9" ht="15.75" x14ac:dyDescent="0.2">
      <c r="B56" s="158"/>
      <c r="C56" s="159"/>
      <c r="D56" s="159"/>
      <c r="E56" s="159"/>
      <c r="F56" s="159"/>
      <c r="G56" s="159"/>
      <c r="H56" s="80"/>
      <c r="I56" s="11"/>
    </row>
    <row r="57" spans="2:9" ht="38.25" x14ac:dyDescent="0.2">
      <c r="B57" s="225" t="s">
        <v>182</v>
      </c>
      <c r="C57" s="226" t="s">
        <v>183</v>
      </c>
      <c r="D57" s="226" t="s">
        <v>184</v>
      </c>
      <c r="E57" s="160" t="s">
        <v>461</v>
      </c>
      <c r="F57" s="160" t="s">
        <v>185</v>
      </c>
      <c r="G57" s="160" t="s">
        <v>462</v>
      </c>
      <c r="H57" s="80"/>
      <c r="I57" s="11"/>
    </row>
    <row r="58" spans="2:9" ht="12.75" x14ac:dyDescent="0.2">
      <c r="B58" s="225"/>
      <c r="C58" s="226"/>
      <c r="D58" s="226"/>
      <c r="E58" s="160"/>
      <c r="F58" s="160" t="s">
        <v>186</v>
      </c>
      <c r="G58" s="160"/>
      <c r="H58" s="80"/>
      <c r="I58" s="11"/>
    </row>
    <row r="59" spans="2:9" ht="12.75" x14ac:dyDescent="0.2">
      <c r="B59" s="225"/>
      <c r="C59" s="226"/>
      <c r="D59" s="226"/>
      <c r="E59" s="160"/>
      <c r="F59" s="160" t="s">
        <v>399</v>
      </c>
      <c r="G59" s="160"/>
      <c r="H59" s="80"/>
      <c r="I59" s="11"/>
    </row>
    <row r="60" spans="2:9" ht="12.75" x14ac:dyDescent="0.2">
      <c r="B60" s="161" t="s">
        <v>466</v>
      </c>
      <c r="C60" s="163">
        <v>1000000</v>
      </c>
      <c r="D60" s="163">
        <v>100000000</v>
      </c>
      <c r="E60" s="163">
        <v>200000000</v>
      </c>
      <c r="F60" s="163">
        <f>SUM(C60:E60)</f>
        <v>301000000</v>
      </c>
      <c r="G60" s="163">
        <f>F60</f>
        <v>301000000</v>
      </c>
      <c r="H60" s="124"/>
      <c r="I60" s="11"/>
    </row>
    <row r="61" spans="2:9" ht="25.5" x14ac:dyDescent="0.2">
      <c r="B61" s="161" t="s">
        <v>467</v>
      </c>
      <c r="C61" s="163">
        <v>15000000</v>
      </c>
      <c r="D61" s="163">
        <v>20000000</v>
      </c>
      <c r="E61" s="163">
        <v>100000000</v>
      </c>
      <c r="F61" s="163">
        <f>SUM(C61:E61)</f>
        <v>135000000</v>
      </c>
      <c r="G61" s="163">
        <f>F61</f>
        <v>135000000</v>
      </c>
      <c r="H61" s="124"/>
      <c r="I61" s="11"/>
    </row>
    <row r="62" spans="2:9" ht="12.75" x14ac:dyDescent="0.2">
      <c r="B62" s="162" t="s">
        <v>124</v>
      </c>
      <c r="C62" s="164">
        <f>SUM(C60:C61)</f>
        <v>16000000</v>
      </c>
      <c r="D62" s="164">
        <f t="shared" ref="D62:G62" si="9">SUM(D60:D61)</f>
        <v>120000000</v>
      </c>
      <c r="E62" s="164">
        <f t="shared" si="9"/>
        <v>300000000</v>
      </c>
      <c r="F62" s="164">
        <f t="shared" si="9"/>
        <v>436000000</v>
      </c>
      <c r="G62" s="164">
        <f t="shared" si="9"/>
        <v>436000000</v>
      </c>
      <c r="H62" s="124"/>
      <c r="I62" s="11"/>
    </row>
    <row r="63" spans="2:9" ht="15.75" x14ac:dyDescent="0.2">
      <c r="B63" s="156"/>
      <c r="C63"/>
      <c r="D63"/>
      <c r="E63"/>
      <c r="F63"/>
      <c r="G63"/>
      <c r="H63" s="157"/>
      <c r="I63" s="153"/>
    </row>
    <row r="64" spans="2:9" ht="54.75" customHeight="1" x14ac:dyDescent="0.2">
      <c r="B64" s="227" t="s">
        <v>463</v>
      </c>
      <c r="C64" s="228"/>
      <c r="D64" s="228"/>
      <c r="E64" s="228"/>
      <c r="F64" s="228"/>
      <c r="G64" s="228"/>
      <c r="H64" s="80"/>
      <c r="I64" s="11"/>
    </row>
    <row r="65" spans="2:9" x14ac:dyDescent="0.2">
      <c r="B65" s="11"/>
      <c r="C65" s="11"/>
      <c r="D65" s="11"/>
      <c r="E65" s="11"/>
      <c r="F65" s="11"/>
      <c r="G65" s="11"/>
      <c r="H65" s="80"/>
      <c r="I65" s="11"/>
    </row>
    <row r="66" spans="2:9" x14ac:dyDescent="0.2">
      <c r="B66" s="11"/>
      <c r="C66" s="11"/>
      <c r="D66" s="11"/>
      <c r="E66" s="11"/>
      <c r="F66" s="11"/>
      <c r="G66" s="11"/>
      <c r="H66" s="80"/>
      <c r="I66" s="11"/>
    </row>
    <row r="67" spans="2:9" x14ac:dyDescent="0.2">
      <c r="B67" s="11"/>
      <c r="C67" s="11"/>
      <c r="D67" s="11"/>
      <c r="E67" s="11"/>
      <c r="F67" s="25"/>
      <c r="G67" s="25" t="s">
        <v>0</v>
      </c>
      <c r="H67" s="81" t="s">
        <v>187</v>
      </c>
      <c r="I67" s="11"/>
    </row>
    <row r="68" spans="2:9" x14ac:dyDescent="0.2">
      <c r="B68" s="11"/>
      <c r="C68" s="26" t="s">
        <v>211</v>
      </c>
      <c r="D68" s="26" t="s">
        <v>213</v>
      </c>
      <c r="E68" s="26" t="s">
        <v>215</v>
      </c>
      <c r="F68" s="26" t="s">
        <v>216</v>
      </c>
      <c r="G68" s="25" t="s">
        <v>217</v>
      </c>
      <c r="H68" s="82" t="s">
        <v>218</v>
      </c>
      <c r="I68" s="11"/>
    </row>
    <row r="69" spans="2:9" x14ac:dyDescent="0.2">
      <c r="B69" s="103" t="s">
        <v>246</v>
      </c>
      <c r="C69" s="18" t="s">
        <v>212</v>
      </c>
      <c r="D69" s="18" t="s">
        <v>214</v>
      </c>
      <c r="E69" s="18" t="s">
        <v>214</v>
      </c>
      <c r="F69" s="18" t="s">
        <v>214</v>
      </c>
      <c r="G69" s="18" t="s">
        <v>214</v>
      </c>
      <c r="H69" s="82" t="s">
        <v>214</v>
      </c>
      <c r="I69" s="11"/>
    </row>
    <row r="70" spans="2:9" ht="24" x14ac:dyDescent="0.2">
      <c r="B70" s="104" t="s">
        <v>247</v>
      </c>
      <c r="C70" s="12">
        <v>1000000</v>
      </c>
      <c r="D70" s="12">
        <v>2410000</v>
      </c>
      <c r="E70" s="12">
        <v>2314000</v>
      </c>
      <c r="F70" s="12">
        <v>2415550</v>
      </c>
      <c r="G70" s="12">
        <f>SUM(C70:F70)</f>
        <v>8139550</v>
      </c>
      <c r="H70" s="85">
        <v>2000000</v>
      </c>
      <c r="I70" s="11"/>
    </row>
    <row r="71" spans="2:9" ht="24" x14ac:dyDescent="0.2">
      <c r="B71" s="104" t="s">
        <v>248</v>
      </c>
      <c r="C71" s="12">
        <v>2300000</v>
      </c>
      <c r="D71" s="12">
        <v>2340000</v>
      </c>
      <c r="E71" s="12">
        <v>2415000</v>
      </c>
      <c r="F71" s="12">
        <v>1500000</v>
      </c>
      <c r="G71" s="12">
        <f>SUM(C71:F71)</f>
        <v>8555000</v>
      </c>
      <c r="H71" s="85">
        <v>1300000</v>
      </c>
      <c r="I71" s="11"/>
    </row>
    <row r="72" spans="2:9" x14ac:dyDescent="0.2">
      <c r="B72" s="105" t="s">
        <v>122</v>
      </c>
      <c r="C72" s="12">
        <v>2415000</v>
      </c>
      <c r="D72" s="12">
        <v>2000000</v>
      </c>
      <c r="E72" s="12">
        <v>2456000</v>
      </c>
      <c r="F72" s="12">
        <v>2000000</v>
      </c>
      <c r="G72" s="12">
        <f>SUM(C72:F72)</f>
        <v>8871000</v>
      </c>
      <c r="H72" s="85">
        <v>1000000</v>
      </c>
      <c r="I72" s="11"/>
    </row>
    <row r="73" spans="2:9" ht="24" x14ac:dyDescent="0.2">
      <c r="B73" s="99" t="s">
        <v>249</v>
      </c>
      <c r="C73" s="15">
        <f t="shared" ref="C73:H73" si="10">SUM(C70:C72)</f>
        <v>5715000</v>
      </c>
      <c r="D73" s="15">
        <f t="shared" si="10"/>
        <v>6750000</v>
      </c>
      <c r="E73" s="15">
        <f t="shared" si="10"/>
        <v>7185000</v>
      </c>
      <c r="F73" s="15">
        <f t="shared" si="10"/>
        <v>5915550</v>
      </c>
      <c r="G73" s="15">
        <f t="shared" si="10"/>
        <v>25565550</v>
      </c>
      <c r="H73" s="123">
        <f t="shared" si="10"/>
        <v>4300000</v>
      </c>
      <c r="I73" s="11"/>
    </row>
    <row r="74" spans="2:9" x14ac:dyDescent="0.2">
      <c r="B74" s="11"/>
      <c r="C74" s="11"/>
      <c r="D74" s="11"/>
      <c r="E74" s="11"/>
      <c r="F74" s="11"/>
      <c r="G74" s="11"/>
      <c r="H74" s="80"/>
      <c r="I74" s="11"/>
    </row>
    <row r="75" spans="2:9" x14ac:dyDescent="0.2">
      <c r="B75" s="11"/>
      <c r="C75" s="11"/>
      <c r="D75" s="11"/>
      <c r="E75" s="11"/>
      <c r="F75" s="25"/>
      <c r="G75" s="25" t="s">
        <v>0</v>
      </c>
      <c r="H75" s="81" t="s">
        <v>187</v>
      </c>
      <c r="I75" s="11"/>
    </row>
    <row r="76" spans="2:9" x14ac:dyDescent="0.2">
      <c r="B76" s="11"/>
      <c r="C76" s="26" t="s">
        <v>211</v>
      </c>
      <c r="D76" s="26" t="s">
        <v>213</v>
      </c>
      <c r="E76" s="26" t="s">
        <v>215</v>
      </c>
      <c r="F76" s="26" t="s">
        <v>216</v>
      </c>
      <c r="G76" s="25" t="s">
        <v>217</v>
      </c>
      <c r="H76" s="82" t="s">
        <v>218</v>
      </c>
      <c r="I76" s="11"/>
    </row>
    <row r="77" spans="2:9" x14ac:dyDescent="0.2">
      <c r="B77" s="11"/>
      <c r="C77" s="18" t="s">
        <v>212</v>
      </c>
      <c r="D77" s="18" t="s">
        <v>214</v>
      </c>
      <c r="E77" s="18" t="s">
        <v>214</v>
      </c>
      <c r="F77" s="18" t="s">
        <v>214</v>
      </c>
      <c r="G77" s="18" t="s">
        <v>214</v>
      </c>
      <c r="H77" s="82" t="s">
        <v>214</v>
      </c>
      <c r="I77" s="11"/>
    </row>
    <row r="78" spans="2:9" x14ac:dyDescent="0.2">
      <c r="B78" s="8" t="s">
        <v>465</v>
      </c>
      <c r="C78" s="12">
        <v>3249000</v>
      </c>
      <c r="D78" s="12">
        <v>2100000</v>
      </c>
      <c r="E78" s="12">
        <v>2100000</v>
      </c>
      <c r="F78" s="12">
        <v>2415980</v>
      </c>
      <c r="G78" s="12">
        <f>SUM(C78:F78)</f>
        <v>9864980</v>
      </c>
      <c r="H78" s="85">
        <v>2876500</v>
      </c>
      <c r="I78" s="11"/>
    </row>
    <row r="79" spans="2:9" x14ac:dyDescent="0.2">
      <c r="B79" s="13" t="s">
        <v>250</v>
      </c>
      <c r="C79" s="12">
        <v>2000000</v>
      </c>
      <c r="D79" s="12">
        <v>2300000</v>
      </c>
      <c r="E79" s="12">
        <v>2450000</v>
      </c>
      <c r="F79" s="12">
        <v>2415600</v>
      </c>
      <c r="G79" s="12">
        <f>SUM(C79:F79)</f>
        <v>9165600</v>
      </c>
      <c r="H79" s="85">
        <v>2657898</v>
      </c>
      <c r="I79" s="11"/>
    </row>
    <row r="80" spans="2:9" x14ac:dyDescent="0.2">
      <c r="B80" s="13" t="s">
        <v>251</v>
      </c>
      <c r="C80" s="12">
        <v>2310000</v>
      </c>
      <c r="D80" s="12">
        <v>2500000</v>
      </c>
      <c r="E80" s="12">
        <v>2400000</v>
      </c>
      <c r="F80" s="12">
        <v>2516890</v>
      </c>
      <c r="G80" s="12">
        <f>SUM(C80:F80)</f>
        <v>9726890</v>
      </c>
      <c r="H80" s="85">
        <v>2890000</v>
      </c>
      <c r="I80" s="11"/>
    </row>
    <row r="81" spans="2:9" ht="24" x14ac:dyDescent="0.2">
      <c r="B81" s="19" t="s">
        <v>252</v>
      </c>
      <c r="C81" s="15">
        <f t="shared" ref="C81:H81" si="11">SUM(C78:C80)</f>
        <v>7559000</v>
      </c>
      <c r="D81" s="15">
        <f t="shared" si="11"/>
        <v>6900000</v>
      </c>
      <c r="E81" s="15">
        <f t="shared" si="11"/>
        <v>6950000</v>
      </c>
      <c r="F81" s="15">
        <f t="shared" si="11"/>
        <v>7348470</v>
      </c>
      <c r="G81" s="15">
        <f t="shared" si="11"/>
        <v>28757470</v>
      </c>
      <c r="H81" s="123">
        <f t="shared" si="11"/>
        <v>8424398</v>
      </c>
      <c r="I81" s="11"/>
    </row>
    <row r="82" spans="2:9" x14ac:dyDescent="0.2">
      <c r="B82" s="11"/>
      <c r="C82" s="11"/>
      <c r="D82" s="11"/>
      <c r="E82" s="11"/>
      <c r="F82" s="11"/>
      <c r="G82" s="11"/>
      <c r="H82" s="80"/>
      <c r="I82" s="11"/>
    </row>
    <row r="83" spans="2:9" x14ac:dyDescent="0.2">
      <c r="B83" s="11"/>
      <c r="C83" s="11"/>
      <c r="D83" s="11"/>
      <c r="E83" s="11"/>
      <c r="F83" s="11"/>
      <c r="G83" s="11"/>
      <c r="H83" s="80"/>
      <c r="I83" s="11"/>
    </row>
    <row r="84" spans="2:9" ht="24" x14ac:dyDescent="0.2">
      <c r="B84" s="19" t="s">
        <v>253</v>
      </c>
      <c r="C84" s="11"/>
      <c r="D84" s="11"/>
      <c r="E84" s="11"/>
      <c r="F84" s="11"/>
      <c r="G84" s="11"/>
      <c r="H84" s="80"/>
      <c r="I84" s="11"/>
    </row>
    <row r="85" spans="2:9" ht="24" x14ac:dyDescent="0.2">
      <c r="B85" s="48" t="s">
        <v>254</v>
      </c>
      <c r="C85" s="12">
        <v>3176000</v>
      </c>
      <c r="D85" s="12">
        <v>3070000</v>
      </c>
      <c r="E85" s="12">
        <v>2987000</v>
      </c>
      <c r="F85" s="12">
        <v>2700000</v>
      </c>
      <c r="G85" s="12">
        <f>SUM(C85:F85)</f>
        <v>11933000</v>
      </c>
      <c r="H85" s="85">
        <v>3100379</v>
      </c>
      <c r="I85" s="11"/>
    </row>
    <row r="86" spans="2:9" x14ac:dyDescent="0.2">
      <c r="B86" s="13" t="s">
        <v>255</v>
      </c>
      <c r="C86" s="12">
        <v>3240000</v>
      </c>
      <c r="D86" s="12">
        <v>2879000</v>
      </c>
      <c r="E86" s="12">
        <v>2657890</v>
      </c>
      <c r="F86" s="12">
        <v>3100000</v>
      </c>
      <c r="G86" s="12">
        <f>SUM(C86:F86)</f>
        <v>11876890</v>
      </c>
      <c r="H86" s="85">
        <v>3000000</v>
      </c>
      <c r="I86" s="11"/>
    </row>
    <row r="87" spans="2:9" x14ac:dyDescent="0.2">
      <c r="B87" s="8" t="s">
        <v>256</v>
      </c>
      <c r="C87" s="15">
        <f t="shared" ref="C87:H87" si="12">SUM(C85:C86)</f>
        <v>6416000</v>
      </c>
      <c r="D87" s="15">
        <f t="shared" si="12"/>
        <v>5949000</v>
      </c>
      <c r="E87" s="15">
        <f t="shared" si="12"/>
        <v>5644890</v>
      </c>
      <c r="F87" s="15">
        <f t="shared" si="12"/>
        <v>5800000</v>
      </c>
      <c r="G87" s="15">
        <f t="shared" si="12"/>
        <v>23809890</v>
      </c>
      <c r="H87" s="123">
        <f t="shared" si="12"/>
        <v>6100379</v>
      </c>
      <c r="I87" s="11"/>
    </row>
    <row r="88" spans="2:9" x14ac:dyDescent="0.2">
      <c r="B88" s="11"/>
      <c r="C88" s="9"/>
      <c r="D88" s="9"/>
      <c r="E88" s="9"/>
      <c r="F88" s="9"/>
      <c r="G88" s="9"/>
      <c r="H88" s="124"/>
      <c r="I88" s="11"/>
    </row>
    <row r="89" spans="2:9" x14ac:dyDescent="0.2">
      <c r="B89" s="11"/>
      <c r="C89" s="11"/>
      <c r="D89" s="11"/>
      <c r="E89" s="11"/>
      <c r="F89" s="11"/>
      <c r="G89" s="11"/>
      <c r="H89" s="80"/>
      <c r="I89" s="11"/>
    </row>
    <row r="90" spans="2:9" x14ac:dyDescent="0.2">
      <c r="B90" s="8"/>
      <c r="C90" s="11"/>
      <c r="D90" s="11"/>
      <c r="E90" s="11"/>
      <c r="F90" s="11"/>
      <c r="G90" s="11"/>
      <c r="H90" s="80"/>
      <c r="I90" s="11"/>
    </row>
    <row r="91" spans="2:9" ht="24" x14ac:dyDescent="0.2">
      <c r="B91" s="19" t="s">
        <v>257</v>
      </c>
      <c r="C91" s="11"/>
      <c r="D91" s="11"/>
      <c r="E91" s="11"/>
      <c r="F91" s="11"/>
      <c r="G91" s="11"/>
      <c r="H91" s="80"/>
      <c r="I91" s="11"/>
    </row>
    <row r="92" spans="2:9" ht="24" x14ac:dyDescent="0.2">
      <c r="B92" s="48" t="s">
        <v>258</v>
      </c>
      <c r="C92" s="12">
        <v>2980000</v>
      </c>
      <c r="D92" s="12">
        <v>2897000</v>
      </c>
      <c r="E92" s="12">
        <v>2980080</v>
      </c>
      <c r="F92" s="12">
        <v>2879000</v>
      </c>
      <c r="G92" s="12">
        <f>SUM(C92:F92)</f>
        <v>11736080</v>
      </c>
      <c r="H92" s="85">
        <v>2876000</v>
      </c>
      <c r="I92" s="11"/>
    </row>
    <row r="93" spans="2:9" ht="24" x14ac:dyDescent="0.2">
      <c r="B93" s="19" t="s">
        <v>259</v>
      </c>
      <c r="C93" s="15">
        <f t="shared" ref="C93:H93" si="13">SUM(C92)</f>
        <v>2980000</v>
      </c>
      <c r="D93" s="15">
        <f t="shared" si="13"/>
        <v>2897000</v>
      </c>
      <c r="E93" s="15">
        <f t="shared" si="13"/>
        <v>2980080</v>
      </c>
      <c r="F93" s="15">
        <f t="shared" si="13"/>
        <v>2879000</v>
      </c>
      <c r="G93" s="15">
        <f t="shared" si="13"/>
        <v>11736080</v>
      </c>
      <c r="H93" s="123">
        <f t="shared" si="13"/>
        <v>2876000</v>
      </c>
      <c r="I93" s="11"/>
    </row>
    <row r="94" spans="2:9" x14ac:dyDescent="0.2">
      <c r="B94" s="11"/>
      <c r="C94" s="9"/>
      <c r="D94" s="9"/>
      <c r="E94" s="9"/>
      <c r="F94" s="9"/>
      <c r="G94" s="9"/>
      <c r="H94" s="124"/>
      <c r="I94" s="11"/>
    </row>
    <row r="95" spans="2:9" x14ac:dyDescent="0.2">
      <c r="B95" s="11"/>
      <c r="C95" s="9"/>
      <c r="D95" s="9"/>
      <c r="E95" s="9"/>
      <c r="F95" s="9"/>
      <c r="G95" s="9"/>
      <c r="H95" s="124"/>
      <c r="I95" s="11"/>
    </row>
    <row r="96" spans="2:9" ht="24" x14ac:dyDescent="0.2">
      <c r="B96" s="19" t="s">
        <v>260</v>
      </c>
      <c r="C96" s="9"/>
      <c r="D96" s="9"/>
      <c r="E96" s="9"/>
      <c r="F96" s="9"/>
      <c r="G96" s="9"/>
      <c r="H96" s="124"/>
      <c r="I96" s="11"/>
    </row>
    <row r="97" spans="2:9" ht="24" x14ac:dyDescent="0.2">
      <c r="B97" s="48" t="s">
        <v>261</v>
      </c>
      <c r="C97" s="12">
        <v>3000000</v>
      </c>
      <c r="D97" s="12">
        <v>2900000</v>
      </c>
      <c r="E97" s="12">
        <v>2900000</v>
      </c>
      <c r="F97" s="12">
        <v>3100000</v>
      </c>
      <c r="G97" s="12">
        <f>SUM(C97:F97)</f>
        <v>11900000</v>
      </c>
      <c r="H97" s="85">
        <v>2716900</v>
      </c>
      <c r="I97" s="11"/>
    </row>
    <row r="98" spans="2:9" ht="24" x14ac:dyDescent="0.2">
      <c r="B98" s="19" t="s">
        <v>262</v>
      </c>
      <c r="C98" s="15">
        <f t="shared" ref="C98:H98" si="14">SUM(C97)</f>
        <v>3000000</v>
      </c>
      <c r="D98" s="15">
        <f t="shared" si="14"/>
        <v>2900000</v>
      </c>
      <c r="E98" s="15">
        <f t="shared" si="14"/>
        <v>2900000</v>
      </c>
      <c r="F98" s="15">
        <f t="shared" si="14"/>
        <v>3100000</v>
      </c>
      <c r="G98" s="15">
        <f t="shared" si="14"/>
        <v>11900000</v>
      </c>
      <c r="H98" s="123">
        <f t="shared" si="14"/>
        <v>2716900</v>
      </c>
      <c r="I98" s="11"/>
    </row>
    <row r="99" spans="2:9" x14ac:dyDescent="0.2">
      <c r="B99" s="11"/>
      <c r="C99" s="9"/>
      <c r="D99" s="9"/>
      <c r="E99" s="9"/>
      <c r="F99" s="9"/>
      <c r="G99" s="9"/>
      <c r="H99" s="124"/>
      <c r="I99" s="11"/>
    </row>
    <row r="100" spans="2:9" x14ac:dyDescent="0.2">
      <c r="B100" s="11"/>
      <c r="C100" s="9"/>
      <c r="D100" s="9"/>
      <c r="E100" s="9"/>
      <c r="F100" s="9"/>
      <c r="G100" s="9"/>
      <c r="H100" s="124"/>
      <c r="I100" s="11"/>
    </row>
    <row r="101" spans="2:9" x14ac:dyDescent="0.2">
      <c r="B101" s="8" t="s">
        <v>263</v>
      </c>
      <c r="C101" s="12">
        <v>1320000</v>
      </c>
      <c r="D101" s="12">
        <v>2100000</v>
      </c>
      <c r="E101" s="12">
        <v>2100000</v>
      </c>
      <c r="F101" s="12">
        <v>2415980</v>
      </c>
      <c r="G101" s="12">
        <f t="shared" ref="G101:G107" si="15">SUM(C101:F101)</f>
        <v>7935980</v>
      </c>
      <c r="H101" s="85">
        <v>1327800</v>
      </c>
      <c r="I101" s="11"/>
    </row>
    <row r="102" spans="2:9" x14ac:dyDescent="0.2">
      <c r="B102" s="13" t="s">
        <v>264</v>
      </c>
      <c r="C102" s="12">
        <v>2000000</v>
      </c>
      <c r="D102" s="12">
        <v>2300000</v>
      </c>
      <c r="E102" s="12">
        <v>2450000</v>
      </c>
      <c r="F102" s="12">
        <v>2415600</v>
      </c>
      <c r="G102" s="12">
        <f t="shared" si="15"/>
        <v>9165600</v>
      </c>
      <c r="H102" s="85">
        <v>1324500</v>
      </c>
      <c r="I102" s="11"/>
    </row>
    <row r="103" spans="2:9" x14ac:dyDescent="0.2">
      <c r="B103" s="13" t="s">
        <v>265</v>
      </c>
      <c r="C103" s="12">
        <v>2310000</v>
      </c>
      <c r="D103" s="12">
        <v>2500000</v>
      </c>
      <c r="E103" s="12">
        <v>2400000</v>
      </c>
      <c r="F103" s="12">
        <v>2516890</v>
      </c>
      <c r="G103" s="12">
        <f t="shared" si="15"/>
        <v>9726890</v>
      </c>
      <c r="H103" s="85">
        <v>2314000</v>
      </c>
      <c r="I103" s="11"/>
    </row>
    <row r="104" spans="2:9" x14ac:dyDescent="0.2">
      <c r="B104" s="13" t="s">
        <v>266</v>
      </c>
      <c r="C104" s="12">
        <v>3000000</v>
      </c>
      <c r="D104" s="12">
        <v>2500000</v>
      </c>
      <c r="E104" s="12">
        <v>2100000</v>
      </c>
      <c r="F104" s="12">
        <v>2700000</v>
      </c>
      <c r="G104" s="12">
        <f t="shared" si="15"/>
        <v>10300000</v>
      </c>
      <c r="H104" s="85">
        <v>2345000</v>
      </c>
      <c r="I104" s="11"/>
    </row>
    <row r="105" spans="2:9" x14ac:dyDescent="0.2">
      <c r="B105" s="13" t="s">
        <v>267</v>
      </c>
      <c r="C105" s="12">
        <v>2900000</v>
      </c>
      <c r="D105" s="12">
        <v>2140000</v>
      </c>
      <c r="E105" s="12">
        <v>2300000</v>
      </c>
      <c r="F105" s="12">
        <v>2200000</v>
      </c>
      <c r="G105" s="12">
        <f t="shared" si="15"/>
        <v>9540000</v>
      </c>
      <c r="H105" s="85">
        <v>2453000</v>
      </c>
      <c r="I105" s="11"/>
    </row>
    <row r="106" spans="2:9" x14ac:dyDescent="0.2">
      <c r="B106" s="13" t="s">
        <v>268</v>
      </c>
      <c r="C106" s="12">
        <v>2928000</v>
      </c>
      <c r="D106" s="12">
        <v>2780000</v>
      </c>
      <c r="E106" s="12">
        <v>2150000</v>
      </c>
      <c r="F106" s="12">
        <v>2514000</v>
      </c>
      <c r="G106" s="12">
        <f t="shared" si="15"/>
        <v>10372000</v>
      </c>
      <c r="H106" s="85">
        <v>2110000</v>
      </c>
      <c r="I106" s="11"/>
    </row>
    <row r="107" spans="2:9" x14ac:dyDescent="0.2">
      <c r="B107" s="13" t="s">
        <v>269</v>
      </c>
      <c r="C107" s="12">
        <v>2924500</v>
      </c>
      <c r="D107" s="12">
        <v>2890000</v>
      </c>
      <c r="E107" s="12">
        <v>2413000</v>
      </c>
      <c r="F107" s="12">
        <v>2413000</v>
      </c>
      <c r="G107" s="12">
        <f t="shared" si="15"/>
        <v>10640500</v>
      </c>
      <c r="H107" s="85">
        <v>1220000</v>
      </c>
      <c r="I107" s="11"/>
    </row>
    <row r="108" spans="2:9" x14ac:dyDescent="0.2">
      <c r="B108" s="8" t="s">
        <v>270</v>
      </c>
      <c r="C108" s="15">
        <f t="shared" ref="C108:H108" si="16">SUM(C101:C107)</f>
        <v>17382500</v>
      </c>
      <c r="D108" s="15">
        <f t="shared" si="16"/>
        <v>17210000</v>
      </c>
      <c r="E108" s="15">
        <f t="shared" si="16"/>
        <v>15913000</v>
      </c>
      <c r="F108" s="15">
        <f t="shared" si="16"/>
        <v>17175470</v>
      </c>
      <c r="G108" s="15">
        <f t="shared" si="16"/>
        <v>67680970</v>
      </c>
      <c r="H108" s="123">
        <f t="shared" si="16"/>
        <v>13094300</v>
      </c>
      <c r="I108" s="11"/>
    </row>
    <row r="109" spans="2:9" x14ac:dyDescent="0.2">
      <c r="B109" s="11"/>
      <c r="C109" s="9"/>
      <c r="D109" s="9"/>
      <c r="E109" s="9"/>
      <c r="F109" s="9"/>
      <c r="G109" s="9"/>
      <c r="H109" s="124"/>
      <c r="I109" s="11"/>
    </row>
    <row r="110" spans="2:9" x14ac:dyDescent="0.2">
      <c r="B110" s="11"/>
      <c r="C110" s="11"/>
      <c r="D110" s="11"/>
      <c r="E110" s="11"/>
      <c r="F110" s="25"/>
      <c r="G110" s="25" t="s">
        <v>0</v>
      </c>
      <c r="H110" s="81" t="s">
        <v>187</v>
      </c>
      <c r="I110" s="11"/>
    </row>
    <row r="111" spans="2:9" x14ac:dyDescent="0.2">
      <c r="B111" s="11"/>
      <c r="C111" s="26" t="s">
        <v>211</v>
      </c>
      <c r="D111" s="26" t="s">
        <v>213</v>
      </c>
      <c r="E111" s="26" t="s">
        <v>215</v>
      </c>
      <c r="F111" s="26" t="s">
        <v>216</v>
      </c>
      <c r="G111" s="25" t="s">
        <v>217</v>
      </c>
      <c r="H111" s="82" t="s">
        <v>218</v>
      </c>
      <c r="I111" s="11"/>
    </row>
    <row r="112" spans="2:9" x14ac:dyDescent="0.2">
      <c r="B112" s="8" t="s">
        <v>271</v>
      </c>
      <c r="C112" s="18" t="s">
        <v>212</v>
      </c>
      <c r="D112" s="18" t="s">
        <v>214</v>
      </c>
      <c r="E112" s="18" t="s">
        <v>214</v>
      </c>
      <c r="F112" s="18" t="s">
        <v>214</v>
      </c>
      <c r="G112" s="18" t="s">
        <v>214</v>
      </c>
      <c r="H112" s="82" t="s">
        <v>214</v>
      </c>
      <c r="I112" s="11"/>
    </row>
    <row r="113" spans="2:9" x14ac:dyDescent="0.2">
      <c r="B113" s="13" t="s">
        <v>125</v>
      </c>
      <c r="C113" s="12">
        <v>1080000</v>
      </c>
      <c r="D113" s="12">
        <v>1150000</v>
      </c>
      <c r="E113" s="12">
        <v>2000000</v>
      </c>
      <c r="F113" s="12">
        <v>2110000</v>
      </c>
      <c r="G113" s="12">
        <f>SUM(C113:F113)</f>
        <v>6340000</v>
      </c>
      <c r="H113" s="85">
        <v>2220000</v>
      </c>
      <c r="I113" s="11"/>
    </row>
    <row r="114" spans="2:9" x14ac:dyDescent="0.2">
      <c r="B114" s="13" t="s">
        <v>126</v>
      </c>
      <c r="C114" s="12">
        <v>1090000</v>
      </c>
      <c r="D114" s="12">
        <v>1413000</v>
      </c>
      <c r="E114" s="12">
        <v>1328000</v>
      </c>
      <c r="F114" s="12">
        <v>1220000</v>
      </c>
      <c r="G114" s="12">
        <f>SUM(C114:F114)</f>
        <v>5051000</v>
      </c>
      <c r="H114" s="85">
        <v>1234000</v>
      </c>
      <c r="I114" s="11"/>
    </row>
    <row r="115" spans="2:9" x14ac:dyDescent="0.2">
      <c r="B115" s="8" t="s">
        <v>272</v>
      </c>
      <c r="C115" s="15">
        <f t="shared" ref="C115:H115" si="17">SUM(C113:C114)</f>
        <v>2170000</v>
      </c>
      <c r="D115" s="15">
        <f t="shared" si="17"/>
        <v>2563000</v>
      </c>
      <c r="E115" s="15">
        <f t="shared" si="17"/>
        <v>3328000</v>
      </c>
      <c r="F115" s="15">
        <f t="shared" si="17"/>
        <v>3330000</v>
      </c>
      <c r="G115" s="15">
        <f t="shared" si="17"/>
        <v>11391000</v>
      </c>
      <c r="H115" s="123">
        <f t="shared" si="17"/>
        <v>3454000</v>
      </c>
      <c r="I115" s="11"/>
    </row>
    <row r="116" spans="2:9" x14ac:dyDescent="0.2">
      <c r="B116" s="11"/>
      <c r="C116" s="9"/>
      <c r="D116" s="9"/>
      <c r="E116" s="9"/>
      <c r="F116" s="9"/>
      <c r="G116" s="9"/>
      <c r="H116" s="124"/>
      <c r="I116" s="11"/>
    </row>
    <row r="117" spans="2:9" x14ac:dyDescent="0.2">
      <c r="B117" s="11"/>
      <c r="C117" s="9"/>
      <c r="D117" s="9"/>
      <c r="E117" s="9"/>
      <c r="F117" s="9"/>
      <c r="G117" s="9"/>
      <c r="H117" s="124"/>
      <c r="I117" s="11"/>
    </row>
    <row r="118" spans="2:9" x14ac:dyDescent="0.2">
      <c r="B118" s="8"/>
      <c r="C118" s="9"/>
      <c r="D118" s="9"/>
      <c r="E118" s="9"/>
      <c r="F118" s="9"/>
      <c r="G118" s="9"/>
      <c r="H118" s="124"/>
      <c r="I118" s="11"/>
    </row>
    <row r="119" spans="2:9" x14ac:dyDescent="0.2">
      <c r="B119" s="8"/>
      <c r="C119" s="9"/>
      <c r="D119" s="9"/>
      <c r="E119" s="9"/>
      <c r="F119" s="9"/>
      <c r="G119" s="9"/>
      <c r="H119" s="124"/>
      <c r="I119" s="11"/>
    </row>
    <row r="120" spans="2:9" x14ac:dyDescent="0.2">
      <c r="B120" s="8" t="s">
        <v>273</v>
      </c>
      <c r="C120" s="9"/>
      <c r="D120" s="9"/>
      <c r="E120" s="9"/>
      <c r="F120" s="9"/>
      <c r="G120" s="9"/>
      <c r="H120" s="124"/>
      <c r="I120" s="11"/>
    </row>
    <row r="121" spans="2:9" x14ac:dyDescent="0.2">
      <c r="B121" s="13" t="s">
        <v>274</v>
      </c>
      <c r="C121" s="12">
        <v>1000000</v>
      </c>
      <c r="D121" s="12">
        <v>1320000</v>
      </c>
      <c r="E121" s="12">
        <v>1024500</v>
      </c>
      <c r="F121" s="12">
        <v>1000000</v>
      </c>
      <c r="G121" s="12">
        <f t="shared" ref="G121:G128" si="18">SUM(C121:F121)</f>
        <v>4344500</v>
      </c>
      <c r="H121" s="85">
        <v>1000023</v>
      </c>
      <c r="I121" s="11"/>
    </row>
    <row r="122" spans="2:9" ht="36" x14ac:dyDescent="0.2">
      <c r="B122" s="48" t="s">
        <v>275</v>
      </c>
      <c r="C122" s="12">
        <v>1000087</v>
      </c>
      <c r="D122" s="12">
        <v>1200000</v>
      </c>
      <c r="E122" s="12">
        <v>1014000</v>
      </c>
      <c r="F122" s="12">
        <v>1010000</v>
      </c>
      <c r="G122" s="12">
        <f t="shared" si="18"/>
        <v>4224087</v>
      </c>
      <c r="H122" s="85">
        <v>1000878</v>
      </c>
      <c r="I122" s="11"/>
    </row>
    <row r="123" spans="2:9" ht="36" x14ac:dyDescent="0.2">
      <c r="B123" s="48" t="s">
        <v>276</v>
      </c>
      <c r="C123" s="12">
        <v>1008000</v>
      </c>
      <c r="D123" s="12">
        <v>1200000</v>
      </c>
      <c r="E123" s="12">
        <v>1006000</v>
      </c>
      <c r="F123" s="12">
        <v>1000000</v>
      </c>
      <c r="G123" s="12">
        <f t="shared" si="18"/>
        <v>4214000</v>
      </c>
      <c r="H123" s="85">
        <v>1000190</v>
      </c>
      <c r="I123" s="11"/>
    </row>
    <row r="124" spans="2:9" x14ac:dyDescent="0.2">
      <c r="B124" s="13" t="s">
        <v>277</v>
      </c>
      <c r="C124" s="12">
        <v>1000900</v>
      </c>
      <c r="D124" s="12">
        <v>1005000</v>
      </c>
      <c r="E124" s="12">
        <v>1053000</v>
      </c>
      <c r="F124" s="12">
        <v>1000000</v>
      </c>
      <c r="G124" s="12">
        <f t="shared" si="18"/>
        <v>4058900</v>
      </c>
      <c r="H124" s="85">
        <v>1000900</v>
      </c>
      <c r="I124" s="11"/>
    </row>
    <row r="125" spans="2:9" x14ac:dyDescent="0.2">
      <c r="B125" s="13" t="s">
        <v>278</v>
      </c>
      <c r="C125" s="12">
        <v>1000070</v>
      </c>
      <c r="D125" s="12">
        <v>1170000</v>
      </c>
      <c r="E125" s="12">
        <v>1001000</v>
      </c>
      <c r="F125" s="12">
        <v>1328000</v>
      </c>
      <c r="G125" s="12">
        <f t="shared" si="18"/>
        <v>4499070</v>
      </c>
      <c r="H125" s="85">
        <v>1030000</v>
      </c>
      <c r="I125" s="11"/>
    </row>
    <row r="126" spans="2:9" x14ac:dyDescent="0.2">
      <c r="B126" s="13" t="s">
        <v>279</v>
      </c>
      <c r="C126" s="12">
        <v>1005000</v>
      </c>
      <c r="D126" s="12">
        <v>1000700</v>
      </c>
      <c r="E126" s="12">
        <v>1220000</v>
      </c>
      <c r="F126" s="12">
        <v>1324500</v>
      </c>
      <c r="G126" s="12">
        <f t="shared" si="18"/>
        <v>4550200</v>
      </c>
      <c r="H126" s="85">
        <v>1014000</v>
      </c>
      <c r="I126" s="11"/>
    </row>
    <row r="127" spans="2:9" x14ac:dyDescent="0.2">
      <c r="B127" s="13" t="s">
        <v>280</v>
      </c>
      <c r="C127" s="12">
        <v>1130320</v>
      </c>
      <c r="D127" s="12">
        <v>1090000</v>
      </c>
      <c r="E127" s="12">
        <v>1040000</v>
      </c>
      <c r="F127" s="12">
        <v>1000010</v>
      </c>
      <c r="G127" s="12">
        <f t="shared" si="18"/>
        <v>4260330</v>
      </c>
      <c r="H127" s="85">
        <v>1000000</v>
      </c>
      <c r="I127" s="11"/>
    </row>
    <row r="128" spans="2:9" ht="24" x14ac:dyDescent="0.2">
      <c r="B128" s="48" t="s">
        <v>281</v>
      </c>
      <c r="C128" s="12">
        <v>1200000</v>
      </c>
      <c r="D128" s="12">
        <v>1010000</v>
      </c>
      <c r="E128" s="12">
        <v>1020000</v>
      </c>
      <c r="F128" s="12">
        <v>1000800</v>
      </c>
      <c r="G128" s="12">
        <f t="shared" si="18"/>
        <v>4230800</v>
      </c>
      <c r="H128" s="85">
        <v>1000004</v>
      </c>
      <c r="I128" s="11"/>
    </row>
    <row r="129" spans="2:9" x14ac:dyDescent="0.2">
      <c r="B129" s="8" t="s">
        <v>282</v>
      </c>
      <c r="C129" s="15">
        <f t="shared" ref="C129:H129" si="19">SUM(C121:C128)</f>
        <v>8344377</v>
      </c>
      <c r="D129" s="15">
        <f t="shared" si="19"/>
        <v>8995700</v>
      </c>
      <c r="E129" s="15">
        <f t="shared" si="19"/>
        <v>8378500</v>
      </c>
      <c r="F129" s="15">
        <f t="shared" si="19"/>
        <v>8663310</v>
      </c>
      <c r="G129" s="15">
        <f t="shared" si="19"/>
        <v>34381887</v>
      </c>
      <c r="H129" s="123">
        <f t="shared" si="19"/>
        <v>8045995</v>
      </c>
      <c r="I129" s="11"/>
    </row>
    <row r="130" spans="2:9" x14ac:dyDescent="0.2">
      <c r="B130" s="11"/>
      <c r="C130" s="9"/>
      <c r="D130" s="9"/>
      <c r="E130" s="9"/>
      <c r="F130" s="9"/>
      <c r="G130" s="9"/>
      <c r="H130" s="124"/>
      <c r="I130" s="11"/>
    </row>
    <row r="131" spans="2:9" x14ac:dyDescent="0.2">
      <c r="B131" s="11"/>
      <c r="C131" s="11"/>
      <c r="D131" s="11"/>
      <c r="E131" s="11"/>
      <c r="F131" s="11"/>
      <c r="G131" s="11"/>
      <c r="H131" s="80"/>
      <c r="I131" s="11"/>
    </row>
    <row r="132" spans="2:9" x14ac:dyDescent="0.2">
      <c r="B132" s="11"/>
      <c r="C132" s="11"/>
      <c r="D132" s="11"/>
      <c r="E132" s="11"/>
      <c r="F132" s="11"/>
      <c r="G132" s="11"/>
      <c r="H132" s="80"/>
      <c r="I132" s="11"/>
    </row>
    <row r="133" spans="2:9" x14ac:dyDescent="0.2">
      <c r="B133" s="8" t="s">
        <v>283</v>
      </c>
      <c r="C133" s="11"/>
      <c r="D133" s="11"/>
      <c r="E133" s="11"/>
      <c r="F133" s="11"/>
      <c r="G133" s="11"/>
      <c r="H133" s="80"/>
      <c r="I133" s="11"/>
    </row>
    <row r="134" spans="2:9" x14ac:dyDescent="0.2">
      <c r="B134" s="13" t="s">
        <v>127</v>
      </c>
      <c r="C134" s="12">
        <v>1034000</v>
      </c>
      <c r="D134" s="12">
        <v>1043500</v>
      </c>
      <c r="E134" s="12">
        <v>1092313</v>
      </c>
      <c r="F134" s="12">
        <v>1020324</v>
      </c>
      <c r="G134" s="12">
        <f>SUM(C134:F134)</f>
        <v>4190137</v>
      </c>
      <c r="H134" s="85">
        <v>1023000</v>
      </c>
      <c r="I134" s="9"/>
    </row>
    <row r="135" spans="2:9" x14ac:dyDescent="0.2">
      <c r="B135" s="13" t="s">
        <v>128</v>
      </c>
      <c r="C135" s="12">
        <v>1000000</v>
      </c>
      <c r="D135" s="12">
        <v>1023132</v>
      </c>
      <c r="E135" s="12">
        <v>1020900</v>
      </c>
      <c r="F135" s="12">
        <v>1029342</v>
      </c>
      <c r="G135" s="12">
        <f>SUM(C135:F135)</f>
        <v>4073374</v>
      </c>
      <c r="H135" s="85">
        <v>1029992</v>
      </c>
      <c r="I135" s="9"/>
    </row>
    <row r="136" spans="2:9" x14ac:dyDescent="0.2">
      <c r="B136" s="13" t="s">
        <v>129</v>
      </c>
      <c r="C136" s="12">
        <v>1105000</v>
      </c>
      <c r="D136" s="12">
        <v>1034200</v>
      </c>
      <c r="E136" s="12">
        <v>1021212</v>
      </c>
      <c r="F136" s="12">
        <v>1000922</v>
      </c>
      <c r="G136" s="12">
        <f>SUM(C136:F136)</f>
        <v>4161334</v>
      </c>
      <c r="H136" s="85">
        <v>1000000</v>
      </c>
      <c r="I136" s="9"/>
    </row>
    <row r="137" spans="2:9" x14ac:dyDescent="0.2">
      <c r="B137" s="8" t="s">
        <v>130</v>
      </c>
      <c r="C137" s="15">
        <f t="shared" ref="C137:H137" si="20">SUM(C134:C136)</f>
        <v>3139000</v>
      </c>
      <c r="D137" s="15">
        <f t="shared" si="20"/>
        <v>3100832</v>
      </c>
      <c r="E137" s="15">
        <f t="shared" si="20"/>
        <v>3134425</v>
      </c>
      <c r="F137" s="15">
        <f t="shared" si="20"/>
        <v>3050588</v>
      </c>
      <c r="G137" s="15">
        <f t="shared" si="20"/>
        <v>12424845</v>
      </c>
      <c r="H137" s="123">
        <f t="shared" si="20"/>
        <v>3052992</v>
      </c>
      <c r="I137" s="9"/>
    </row>
    <row r="138" spans="2:9" x14ac:dyDescent="0.2">
      <c r="B138" s="11"/>
      <c r="C138" s="9"/>
      <c r="D138" s="9"/>
      <c r="E138" s="9"/>
      <c r="F138" s="9"/>
      <c r="G138" s="9"/>
      <c r="H138" s="124"/>
      <c r="I138" s="9"/>
    </row>
    <row r="139" spans="2:9" x14ac:dyDescent="0.2">
      <c r="B139" s="11"/>
      <c r="C139" s="9"/>
      <c r="D139" s="9"/>
      <c r="E139" s="9"/>
      <c r="F139" s="9"/>
      <c r="G139" s="9"/>
      <c r="H139" s="124"/>
      <c r="I139" s="9"/>
    </row>
    <row r="140" spans="2:9" x14ac:dyDescent="0.2">
      <c r="B140" s="8"/>
      <c r="C140" s="9"/>
      <c r="D140" s="9"/>
      <c r="E140" s="9"/>
      <c r="F140" s="9"/>
      <c r="G140" s="9"/>
      <c r="H140" s="124"/>
      <c r="I140" s="9"/>
    </row>
    <row r="141" spans="2:9" x14ac:dyDescent="0.2">
      <c r="B141" s="8"/>
      <c r="C141" s="9"/>
      <c r="D141" s="9"/>
      <c r="E141" s="9"/>
      <c r="F141" s="9"/>
      <c r="G141" s="9"/>
      <c r="H141" s="124"/>
      <c r="I141" s="9"/>
    </row>
    <row r="142" spans="2:9" ht="24" x14ac:dyDescent="0.2">
      <c r="B142" s="19" t="s">
        <v>284</v>
      </c>
      <c r="C142" s="9"/>
      <c r="D142" s="9"/>
      <c r="E142" s="9"/>
      <c r="F142" s="9"/>
      <c r="G142" s="9"/>
      <c r="H142" s="124"/>
      <c r="I142" s="9"/>
    </row>
    <row r="143" spans="2:9" x14ac:dyDescent="0.2">
      <c r="B143" s="13" t="s">
        <v>285</v>
      </c>
      <c r="C143" s="12">
        <v>1000021</v>
      </c>
      <c r="D143" s="12">
        <v>1700000</v>
      </c>
      <c r="E143" s="12">
        <v>1234000</v>
      </c>
      <c r="F143" s="12">
        <v>1266600</v>
      </c>
      <c r="G143" s="12">
        <f>SUM(C143:F143)</f>
        <v>5200621</v>
      </c>
      <c r="H143" s="85">
        <v>1010102</v>
      </c>
      <c r="I143" s="9"/>
    </row>
    <row r="144" spans="2:9" x14ac:dyDescent="0.2">
      <c r="B144" s="13" t="s">
        <v>286</v>
      </c>
      <c r="C144" s="12">
        <v>1000234</v>
      </c>
      <c r="D144" s="12">
        <v>1765000</v>
      </c>
      <c r="E144" s="12">
        <v>1560000</v>
      </c>
      <c r="F144" s="12">
        <v>1234400</v>
      </c>
      <c r="G144" s="12">
        <f>SUM(C144:F144)</f>
        <v>5559634</v>
      </c>
      <c r="H144" s="85">
        <v>1109923</v>
      </c>
      <c r="I144" s="9"/>
    </row>
    <row r="145" spans="2:9" x14ac:dyDescent="0.2">
      <c r="B145" s="13" t="s">
        <v>287</v>
      </c>
      <c r="C145" s="12">
        <v>1000002</v>
      </c>
      <c r="D145" s="12">
        <v>1890000</v>
      </c>
      <c r="E145" s="12">
        <v>1650000</v>
      </c>
      <c r="F145" s="12">
        <v>1870000</v>
      </c>
      <c r="G145" s="12">
        <f>SUM(C145:F145)</f>
        <v>6410002</v>
      </c>
      <c r="H145" s="85">
        <v>1023212</v>
      </c>
      <c r="I145" s="9"/>
    </row>
    <row r="146" spans="2:9" ht="24" x14ac:dyDescent="0.2">
      <c r="B146" s="19" t="s">
        <v>288</v>
      </c>
      <c r="C146" s="15">
        <f t="shared" ref="C146:H146" si="21">SUM(C143:C145)</f>
        <v>3000257</v>
      </c>
      <c r="D146" s="15">
        <f t="shared" si="21"/>
        <v>5355000</v>
      </c>
      <c r="E146" s="15">
        <f t="shared" si="21"/>
        <v>4444000</v>
      </c>
      <c r="F146" s="15">
        <f t="shared" si="21"/>
        <v>4371000</v>
      </c>
      <c r="G146" s="15">
        <f t="shared" si="21"/>
        <v>17170257</v>
      </c>
      <c r="H146" s="123">
        <f t="shared" si="21"/>
        <v>3143237</v>
      </c>
      <c r="I146" s="9"/>
    </row>
    <row r="147" spans="2:9" x14ac:dyDescent="0.2">
      <c r="B147" s="100"/>
      <c r="C147" s="9"/>
      <c r="D147" s="9"/>
      <c r="E147" s="9"/>
      <c r="F147" s="9"/>
      <c r="G147" s="9"/>
      <c r="H147" s="124"/>
      <c r="I147" s="9"/>
    </row>
    <row r="148" spans="2:9" x14ac:dyDescent="0.2">
      <c r="B148" s="11"/>
      <c r="C148" s="9"/>
      <c r="D148" s="9"/>
      <c r="E148" s="9"/>
      <c r="F148" s="9"/>
      <c r="G148" s="9"/>
      <c r="H148" s="124"/>
      <c r="I148" s="9"/>
    </row>
    <row r="149" spans="2:9" x14ac:dyDescent="0.2">
      <c r="B149" s="11"/>
      <c r="C149" s="9"/>
      <c r="D149" s="9"/>
      <c r="E149" s="9"/>
      <c r="F149" s="9"/>
      <c r="G149" s="9"/>
      <c r="H149" s="124"/>
      <c r="I149" s="9"/>
    </row>
    <row r="150" spans="2:9" x14ac:dyDescent="0.2">
      <c r="B150" s="11"/>
      <c r="C150" s="11"/>
      <c r="D150" s="11"/>
      <c r="E150" s="11"/>
      <c r="F150" s="25"/>
      <c r="G150" s="25" t="s">
        <v>0</v>
      </c>
      <c r="H150" s="81" t="s">
        <v>187</v>
      </c>
      <c r="I150" s="9"/>
    </row>
    <row r="151" spans="2:9" x14ac:dyDescent="0.2">
      <c r="B151" s="11"/>
      <c r="C151" s="26" t="s">
        <v>211</v>
      </c>
      <c r="D151" s="26" t="s">
        <v>213</v>
      </c>
      <c r="E151" s="26" t="s">
        <v>215</v>
      </c>
      <c r="F151" s="26" t="s">
        <v>216</v>
      </c>
      <c r="G151" s="25" t="s">
        <v>217</v>
      </c>
      <c r="H151" s="82" t="s">
        <v>218</v>
      </c>
      <c r="I151" s="9"/>
    </row>
    <row r="152" spans="2:9" x14ac:dyDescent="0.2">
      <c r="B152" s="8" t="s">
        <v>289</v>
      </c>
      <c r="C152" s="18" t="s">
        <v>212</v>
      </c>
      <c r="D152" s="18" t="s">
        <v>214</v>
      </c>
      <c r="E152" s="18" t="s">
        <v>214</v>
      </c>
      <c r="F152" s="18" t="s">
        <v>214</v>
      </c>
      <c r="G152" s="18" t="s">
        <v>214</v>
      </c>
      <c r="H152" s="82" t="s">
        <v>214</v>
      </c>
      <c r="I152" s="9"/>
    </row>
    <row r="153" spans="2:9" x14ac:dyDescent="0.2">
      <c r="B153" s="100"/>
      <c r="C153" s="9"/>
      <c r="D153" s="9"/>
      <c r="E153" s="9"/>
      <c r="F153" s="9"/>
      <c r="G153" s="9"/>
      <c r="H153" s="124"/>
      <c r="I153" s="9"/>
    </row>
    <row r="154" spans="2:9" x14ac:dyDescent="0.2">
      <c r="B154" s="13" t="s">
        <v>131</v>
      </c>
      <c r="C154" s="12">
        <v>2800000</v>
      </c>
      <c r="D154" s="12">
        <v>2659000</v>
      </c>
      <c r="E154" s="12">
        <v>1000032</v>
      </c>
      <c r="F154" s="12">
        <v>1000000</v>
      </c>
      <c r="G154" s="12">
        <f>SUM(C154:F154)</f>
        <v>7459032</v>
      </c>
      <c r="H154" s="85">
        <v>1238000</v>
      </c>
      <c r="I154" s="9"/>
    </row>
    <row r="155" spans="2:9" ht="24" x14ac:dyDescent="0.2">
      <c r="B155" s="48" t="s">
        <v>290</v>
      </c>
      <c r="C155" s="12">
        <v>1000021</v>
      </c>
      <c r="D155" s="12">
        <v>1500000</v>
      </c>
      <c r="E155" s="12">
        <v>1003000</v>
      </c>
      <c r="F155" s="12">
        <v>3000000</v>
      </c>
      <c r="G155" s="12">
        <f>SUM(C155:F155)</f>
        <v>6503021</v>
      </c>
      <c r="H155" s="85">
        <v>1000024</v>
      </c>
      <c r="I155" s="9"/>
    </row>
    <row r="156" spans="2:9" x14ac:dyDescent="0.2">
      <c r="B156" s="13" t="s">
        <v>132</v>
      </c>
      <c r="C156" s="12">
        <v>1001110</v>
      </c>
      <c r="D156" s="12">
        <v>1000123</v>
      </c>
      <c r="E156" s="12">
        <v>1020000</v>
      </c>
      <c r="F156" s="12">
        <v>1328000</v>
      </c>
      <c r="G156" s="12">
        <f>SUM(C156:F156)</f>
        <v>4349233</v>
      </c>
      <c r="H156" s="85">
        <v>1000002</v>
      </c>
      <c r="I156" s="9"/>
    </row>
    <row r="157" spans="2:9" x14ac:dyDescent="0.2">
      <c r="B157" s="13" t="s">
        <v>133</v>
      </c>
      <c r="C157" s="12">
        <v>1001121</v>
      </c>
      <c r="D157" s="12">
        <v>1000012</v>
      </c>
      <c r="E157" s="12">
        <v>1000001</v>
      </c>
      <c r="F157" s="12">
        <v>1324500</v>
      </c>
      <c r="G157" s="12">
        <f>SUM(C157:F157)</f>
        <v>4325634</v>
      </c>
      <c r="H157" s="85">
        <v>1000022</v>
      </c>
      <c r="I157" s="9"/>
    </row>
    <row r="158" spans="2:9" x14ac:dyDescent="0.2">
      <c r="B158" s="13" t="s">
        <v>122</v>
      </c>
      <c r="C158" s="12">
        <v>1000023</v>
      </c>
      <c r="D158" s="12">
        <v>1000001</v>
      </c>
      <c r="E158" s="12">
        <v>1000021</v>
      </c>
      <c r="F158" s="12">
        <v>2000000</v>
      </c>
      <c r="G158" s="12">
        <f>SUM(C158:F158)</f>
        <v>5000045</v>
      </c>
      <c r="H158" s="85">
        <v>1000089</v>
      </c>
      <c r="I158" s="9"/>
    </row>
    <row r="159" spans="2:9" x14ac:dyDescent="0.2">
      <c r="B159" s="103" t="s">
        <v>291</v>
      </c>
      <c r="C159" s="15">
        <f t="shared" ref="C159:H159" si="22">SUM(C154:C158)</f>
        <v>6802275</v>
      </c>
      <c r="D159" s="15">
        <f t="shared" si="22"/>
        <v>7159136</v>
      </c>
      <c r="E159" s="15">
        <f t="shared" si="22"/>
        <v>5023054</v>
      </c>
      <c r="F159" s="15">
        <f t="shared" si="22"/>
        <v>8652500</v>
      </c>
      <c r="G159" s="15">
        <f t="shared" si="22"/>
        <v>27636965</v>
      </c>
      <c r="H159" s="123">
        <f t="shared" si="22"/>
        <v>5238137</v>
      </c>
      <c r="I159" s="9"/>
    </row>
    <row r="160" spans="2:9" x14ac:dyDescent="0.2">
      <c r="B160" s="11"/>
      <c r="C160" s="9"/>
      <c r="D160" s="9"/>
      <c r="E160" s="9"/>
      <c r="F160" s="9"/>
      <c r="G160" s="9"/>
      <c r="H160" s="124"/>
      <c r="I160" s="9"/>
    </row>
    <row r="161" spans="2:9" x14ac:dyDescent="0.2">
      <c r="B161" s="11"/>
      <c r="C161" s="9"/>
      <c r="D161" s="9"/>
      <c r="E161" s="9"/>
      <c r="F161" s="9"/>
      <c r="G161" s="9"/>
      <c r="H161" s="124"/>
      <c r="I161" s="9"/>
    </row>
    <row r="162" spans="2:9" x14ac:dyDescent="0.2">
      <c r="B162" s="8" t="s">
        <v>292</v>
      </c>
      <c r="C162" s="11"/>
      <c r="D162" s="11"/>
      <c r="E162" s="11"/>
      <c r="F162" s="11"/>
      <c r="G162" s="11"/>
      <c r="H162" s="80"/>
      <c r="I162" s="11"/>
    </row>
    <row r="163" spans="2:9" x14ac:dyDescent="0.2">
      <c r="B163" s="13" t="s">
        <v>293</v>
      </c>
      <c r="C163" s="12">
        <v>1200000</v>
      </c>
      <c r="D163" s="12">
        <v>1210000</v>
      </c>
      <c r="E163" s="12">
        <v>1247600</v>
      </c>
      <c r="F163" s="12">
        <v>1234500</v>
      </c>
      <c r="G163" s="12">
        <f>SUM(C163:F163)</f>
        <v>4892100</v>
      </c>
      <c r="H163" s="85">
        <v>1000000</v>
      </c>
      <c r="I163" s="106"/>
    </row>
    <row r="164" spans="2:9" x14ac:dyDescent="0.2">
      <c r="B164" s="13" t="s">
        <v>294</v>
      </c>
      <c r="C164" s="12">
        <v>1000000</v>
      </c>
      <c r="D164" s="12">
        <v>1000023</v>
      </c>
      <c r="E164" s="12">
        <v>1000231</v>
      </c>
      <c r="F164" s="12">
        <v>1230000</v>
      </c>
      <c r="G164" s="12">
        <f>SUM(C164:F164)</f>
        <v>4230254</v>
      </c>
      <c r="H164" s="85">
        <v>1000001</v>
      </c>
      <c r="I164" s="106"/>
    </row>
    <row r="165" spans="2:9" x14ac:dyDescent="0.2">
      <c r="B165" s="13" t="s">
        <v>295</v>
      </c>
      <c r="C165" s="12">
        <v>1400000</v>
      </c>
      <c r="D165" s="12">
        <v>1300000</v>
      </c>
      <c r="E165" s="12">
        <v>1000045</v>
      </c>
      <c r="F165" s="12">
        <v>1000065</v>
      </c>
      <c r="G165" s="12">
        <f>SUM(C165:F165)</f>
        <v>4700110</v>
      </c>
      <c r="H165" s="85">
        <v>1000232</v>
      </c>
      <c r="I165" s="106"/>
    </row>
    <row r="166" spans="2:9" x14ac:dyDescent="0.2">
      <c r="B166" s="8" t="s">
        <v>296</v>
      </c>
      <c r="C166" s="15">
        <f t="shared" ref="C166:H166" si="23">SUM(C163:C165)</f>
        <v>3600000</v>
      </c>
      <c r="D166" s="15">
        <f t="shared" si="23"/>
        <v>3510023</v>
      </c>
      <c r="E166" s="15">
        <f t="shared" si="23"/>
        <v>3247876</v>
      </c>
      <c r="F166" s="15">
        <f t="shared" si="23"/>
        <v>3464565</v>
      </c>
      <c r="G166" s="15">
        <f t="shared" si="23"/>
        <v>13822464</v>
      </c>
      <c r="H166" s="123">
        <f t="shared" si="23"/>
        <v>3000233</v>
      </c>
      <c r="I166" s="106"/>
    </row>
    <row r="167" spans="2:9" x14ac:dyDescent="0.2">
      <c r="B167" s="11"/>
      <c r="C167" s="9"/>
      <c r="D167" s="9"/>
      <c r="E167" s="9"/>
      <c r="F167" s="9"/>
      <c r="G167" s="9"/>
      <c r="H167" s="124"/>
      <c r="I167" s="106"/>
    </row>
    <row r="168" spans="2:9" x14ac:dyDescent="0.2">
      <c r="B168" s="11"/>
      <c r="C168" s="11"/>
      <c r="D168" s="11"/>
      <c r="E168" s="11"/>
      <c r="F168" s="11"/>
      <c r="G168" s="11"/>
      <c r="H168" s="80"/>
      <c r="I168" s="11"/>
    </row>
    <row r="169" spans="2:9" x14ac:dyDescent="0.2">
      <c r="B169" s="8"/>
      <c r="C169" s="11"/>
      <c r="D169" s="11"/>
      <c r="E169" s="11"/>
      <c r="F169" s="11"/>
      <c r="G169" s="11"/>
      <c r="H169" s="80"/>
      <c r="I169" s="11"/>
    </row>
    <row r="170" spans="2:9" x14ac:dyDescent="0.2">
      <c r="B170" s="8" t="s">
        <v>297</v>
      </c>
      <c r="C170" s="11"/>
      <c r="D170" s="11"/>
      <c r="E170" s="11"/>
      <c r="F170" s="11"/>
      <c r="G170" s="11"/>
      <c r="H170" s="80"/>
      <c r="I170" s="11"/>
    </row>
    <row r="171" spans="2:9" x14ac:dyDescent="0.2">
      <c r="B171" s="13" t="s">
        <v>298</v>
      </c>
      <c r="C171" s="12">
        <v>1230000</v>
      </c>
      <c r="D171" s="12">
        <v>1030900</v>
      </c>
      <c r="E171" s="12">
        <v>1233300</v>
      </c>
      <c r="F171" s="12">
        <v>1110000</v>
      </c>
      <c r="G171" s="12">
        <f>SUM(C171:F171)</f>
        <v>4604200</v>
      </c>
      <c r="H171" s="85">
        <v>1231000</v>
      </c>
      <c r="I171" s="11"/>
    </row>
    <row r="172" spans="2:9" x14ac:dyDescent="0.2">
      <c r="B172" s="13" t="s">
        <v>299</v>
      </c>
      <c r="C172" s="12">
        <v>1000002</v>
      </c>
      <c r="D172" s="12">
        <v>1000231</v>
      </c>
      <c r="E172" s="12">
        <v>1238000</v>
      </c>
      <c r="F172" s="12">
        <v>1111102</v>
      </c>
      <c r="G172" s="12">
        <f>SUM(C172:F172)</f>
        <v>4349335</v>
      </c>
      <c r="H172" s="85">
        <v>1245000</v>
      </c>
      <c r="I172" s="11"/>
    </row>
    <row r="173" spans="2:9" x14ac:dyDescent="0.2">
      <c r="B173" s="13" t="s">
        <v>300</v>
      </c>
      <c r="C173" s="12">
        <v>1000004</v>
      </c>
      <c r="D173" s="12">
        <v>1000021</v>
      </c>
      <c r="E173" s="12">
        <v>1000230</v>
      </c>
      <c r="F173" s="12">
        <v>1112211</v>
      </c>
      <c r="G173" s="12">
        <f>SUM(C173:F173)</f>
        <v>4112466</v>
      </c>
      <c r="H173" s="85">
        <v>1246000</v>
      </c>
      <c r="I173" s="11"/>
    </row>
    <row r="174" spans="2:9" x14ac:dyDescent="0.2">
      <c r="B174" s="13" t="s">
        <v>301</v>
      </c>
      <c r="C174" s="12">
        <v>1000000</v>
      </c>
      <c r="D174" s="12">
        <v>1000003</v>
      </c>
      <c r="E174" s="12">
        <v>1000212</v>
      </c>
      <c r="F174" s="12">
        <v>1231112</v>
      </c>
      <c r="G174" s="12">
        <f>SUM(C174:F174)</f>
        <v>4231327</v>
      </c>
      <c r="H174" s="85">
        <v>1567000</v>
      </c>
      <c r="I174" s="11"/>
    </row>
    <row r="175" spans="2:9" x14ac:dyDescent="0.2">
      <c r="B175" s="13" t="s">
        <v>302</v>
      </c>
      <c r="C175" s="12">
        <v>1002340</v>
      </c>
      <c r="D175" s="12">
        <v>1600000</v>
      </c>
      <c r="E175" s="12">
        <v>1000000</v>
      </c>
      <c r="F175" s="12">
        <v>1000000</v>
      </c>
      <c r="G175" s="12">
        <f>SUM(C175:F175)</f>
        <v>4602340</v>
      </c>
      <c r="H175" s="85">
        <v>1000000</v>
      </c>
      <c r="I175" s="11"/>
    </row>
    <row r="176" spans="2:9" x14ac:dyDescent="0.2">
      <c r="B176" s="8" t="s">
        <v>303</v>
      </c>
      <c r="C176" s="15">
        <f t="shared" ref="C176:H176" si="24">SUM(C171:C175)</f>
        <v>5232346</v>
      </c>
      <c r="D176" s="15">
        <f t="shared" si="24"/>
        <v>5631155</v>
      </c>
      <c r="E176" s="15">
        <f t="shared" si="24"/>
        <v>5471742</v>
      </c>
      <c r="F176" s="15">
        <f t="shared" si="24"/>
        <v>5564425</v>
      </c>
      <c r="G176" s="15">
        <f t="shared" si="24"/>
        <v>21899668</v>
      </c>
      <c r="H176" s="123">
        <f t="shared" si="24"/>
        <v>6289000</v>
      </c>
      <c r="I176" s="11"/>
    </row>
    <row r="177" spans="2:9" x14ac:dyDescent="0.2">
      <c r="B177" s="11"/>
      <c r="C177" s="11"/>
      <c r="D177" s="11"/>
      <c r="E177" s="11"/>
      <c r="F177" s="11"/>
      <c r="G177" s="11"/>
      <c r="H177" s="80"/>
      <c r="I177" s="11"/>
    </row>
    <row r="178" spans="2:9" x14ac:dyDescent="0.2">
      <c r="B178" s="11"/>
      <c r="C178" s="11"/>
      <c r="D178" s="11"/>
      <c r="E178" s="11"/>
      <c r="F178" s="11"/>
      <c r="G178" s="11"/>
      <c r="H178" s="80"/>
      <c r="I178" s="11"/>
    </row>
    <row r="179" spans="2:9" x14ac:dyDescent="0.2">
      <c r="B179" s="11"/>
      <c r="C179" s="11"/>
      <c r="D179" s="11"/>
      <c r="E179" s="11"/>
      <c r="F179" s="25"/>
      <c r="G179" s="25" t="s">
        <v>0</v>
      </c>
      <c r="H179" s="81" t="s">
        <v>187</v>
      </c>
      <c r="I179" s="11"/>
    </row>
    <row r="180" spans="2:9" x14ac:dyDescent="0.2">
      <c r="B180" s="11"/>
      <c r="C180" s="26" t="s">
        <v>211</v>
      </c>
      <c r="D180" s="26" t="s">
        <v>213</v>
      </c>
      <c r="E180" s="26" t="s">
        <v>215</v>
      </c>
      <c r="F180" s="26" t="s">
        <v>216</v>
      </c>
      <c r="G180" s="25" t="s">
        <v>217</v>
      </c>
      <c r="H180" s="82" t="s">
        <v>218</v>
      </c>
      <c r="I180" s="11"/>
    </row>
    <row r="181" spans="2:9" x14ac:dyDescent="0.2">
      <c r="B181" s="8" t="s">
        <v>304</v>
      </c>
      <c r="C181" s="18" t="s">
        <v>212</v>
      </c>
      <c r="D181" s="18" t="s">
        <v>214</v>
      </c>
      <c r="E181" s="18" t="s">
        <v>214</v>
      </c>
      <c r="F181" s="18" t="s">
        <v>214</v>
      </c>
      <c r="G181" s="18" t="s">
        <v>214</v>
      </c>
      <c r="H181" s="82" t="s">
        <v>214</v>
      </c>
      <c r="I181" s="11"/>
    </row>
    <row r="182" spans="2:9" x14ac:dyDescent="0.2">
      <c r="B182" s="13" t="s">
        <v>134</v>
      </c>
      <c r="C182" s="12">
        <v>1100000</v>
      </c>
      <c r="D182" s="12">
        <v>1314570</v>
      </c>
      <c r="E182" s="12">
        <v>1000000</v>
      </c>
      <c r="F182" s="12">
        <v>1222890</v>
      </c>
      <c r="G182" s="12">
        <f>SUM(C182:F182)</f>
        <v>4637460</v>
      </c>
      <c r="H182" s="85">
        <v>1234567</v>
      </c>
      <c r="I182" s="11"/>
    </row>
    <row r="183" spans="2:9" x14ac:dyDescent="0.2">
      <c r="B183" s="13" t="s">
        <v>305</v>
      </c>
      <c r="C183" s="12">
        <v>1300000</v>
      </c>
      <c r="D183" s="12">
        <v>1314567</v>
      </c>
      <c r="E183" s="12">
        <v>1087650</v>
      </c>
      <c r="F183" s="12">
        <v>1330000</v>
      </c>
      <c r="G183" s="12">
        <f t="shared" ref="G183:G205" si="25">SUM(C183:F183)</f>
        <v>5032217</v>
      </c>
      <c r="H183" s="85">
        <v>1036789</v>
      </c>
      <c r="I183" s="11"/>
    </row>
    <row r="184" spans="2:9" x14ac:dyDescent="0.2">
      <c r="B184" s="13" t="s">
        <v>306</v>
      </c>
      <c r="C184" s="12">
        <v>1500000</v>
      </c>
      <c r="D184" s="12">
        <v>1000000</v>
      </c>
      <c r="E184" s="12">
        <v>1065434</v>
      </c>
      <c r="F184" s="12">
        <v>1314567</v>
      </c>
      <c r="G184" s="12">
        <f t="shared" si="25"/>
        <v>4880001</v>
      </c>
      <c r="H184" s="85">
        <v>1000987</v>
      </c>
      <c r="I184" s="11"/>
    </row>
    <row r="185" spans="2:9" x14ac:dyDescent="0.2">
      <c r="B185" s="13" t="s">
        <v>307</v>
      </c>
      <c r="C185" s="12">
        <v>1500000</v>
      </c>
      <c r="D185" s="12">
        <v>1415600</v>
      </c>
      <c r="E185" s="12">
        <v>1032764</v>
      </c>
      <c r="F185" s="12">
        <v>1143329</v>
      </c>
      <c r="G185" s="12">
        <f t="shared" si="25"/>
        <v>5091693</v>
      </c>
      <c r="H185" s="85">
        <v>1000000</v>
      </c>
      <c r="I185" s="11"/>
    </row>
    <row r="186" spans="2:9" x14ac:dyDescent="0.2">
      <c r="B186" s="13" t="s">
        <v>308</v>
      </c>
      <c r="C186" s="12">
        <v>1140000</v>
      </c>
      <c r="D186" s="12">
        <v>1314500</v>
      </c>
      <c r="E186" s="12">
        <v>1345624</v>
      </c>
      <c r="F186" s="12">
        <v>1039908</v>
      </c>
      <c r="G186" s="12">
        <f t="shared" si="25"/>
        <v>4840032</v>
      </c>
      <c r="H186" s="85">
        <v>1040000</v>
      </c>
      <c r="I186" s="11"/>
    </row>
    <row r="187" spans="2:9" x14ac:dyDescent="0.2">
      <c r="B187" s="13" t="s">
        <v>135</v>
      </c>
      <c r="C187" s="12">
        <v>1080000</v>
      </c>
      <c r="D187" s="12">
        <v>1314000</v>
      </c>
      <c r="E187" s="12">
        <v>1097600</v>
      </c>
      <c r="F187" s="12">
        <v>1111890</v>
      </c>
      <c r="G187" s="12">
        <f t="shared" si="25"/>
        <v>4603490</v>
      </c>
      <c r="H187" s="85">
        <v>1080000</v>
      </c>
      <c r="I187" s="11"/>
    </row>
    <row r="188" spans="2:9" x14ac:dyDescent="0.2">
      <c r="B188" s="13" t="s">
        <v>125</v>
      </c>
      <c r="C188" s="12">
        <v>1090000</v>
      </c>
      <c r="D188" s="12">
        <v>1310000</v>
      </c>
      <c r="E188" s="12">
        <v>1225566</v>
      </c>
      <c r="F188" s="12">
        <v>1334150</v>
      </c>
      <c r="G188" s="12">
        <f t="shared" si="25"/>
        <v>4959716</v>
      </c>
      <c r="H188" s="85">
        <v>1090000</v>
      </c>
      <c r="I188" s="11"/>
    </row>
    <row r="189" spans="2:9" x14ac:dyDescent="0.2">
      <c r="B189" s="13" t="s">
        <v>309</v>
      </c>
      <c r="C189" s="12">
        <v>1000000</v>
      </c>
      <c r="D189" s="12">
        <v>1324559</v>
      </c>
      <c r="E189" s="12">
        <v>1333444</v>
      </c>
      <c r="F189" s="12">
        <v>1230000</v>
      </c>
      <c r="G189" s="12">
        <f t="shared" si="25"/>
        <v>4888003</v>
      </c>
      <c r="H189" s="85">
        <v>1000000</v>
      </c>
      <c r="I189" s="11"/>
    </row>
    <row r="190" spans="2:9" x14ac:dyDescent="0.2">
      <c r="B190" s="13" t="s">
        <v>136</v>
      </c>
      <c r="C190" s="12">
        <v>1155000</v>
      </c>
      <c r="D190" s="12">
        <v>1310000</v>
      </c>
      <c r="E190" s="12">
        <v>1055666</v>
      </c>
      <c r="F190" s="12">
        <v>1000000</v>
      </c>
      <c r="G190" s="12">
        <f t="shared" si="25"/>
        <v>4520666</v>
      </c>
      <c r="H190" s="85">
        <v>1055000</v>
      </c>
      <c r="I190" s="11"/>
    </row>
    <row r="191" spans="2:9" x14ac:dyDescent="0.2">
      <c r="B191" s="13" t="s">
        <v>310</v>
      </c>
      <c r="C191" s="12">
        <v>1200000</v>
      </c>
      <c r="D191" s="12">
        <v>1134400</v>
      </c>
      <c r="E191" s="12">
        <v>1056989</v>
      </c>
      <c r="F191" s="12">
        <v>1245000</v>
      </c>
      <c r="G191" s="12">
        <f t="shared" si="25"/>
        <v>4636389</v>
      </c>
      <c r="H191" s="85">
        <v>1045000</v>
      </c>
      <c r="I191" s="11"/>
    </row>
    <row r="192" spans="2:9" x14ac:dyDescent="0.2">
      <c r="B192" s="13" t="s">
        <v>311</v>
      </c>
      <c r="C192" s="12">
        <v>1454000</v>
      </c>
      <c r="D192" s="12">
        <v>1314490</v>
      </c>
      <c r="E192" s="12">
        <v>1234354</v>
      </c>
      <c r="F192" s="12">
        <v>1000000</v>
      </c>
      <c r="G192" s="12">
        <f t="shared" si="25"/>
        <v>5002844</v>
      </c>
      <c r="H192" s="85">
        <v>1053000</v>
      </c>
      <c r="I192" s="11"/>
    </row>
    <row r="193" spans="2:9" x14ac:dyDescent="0.2">
      <c r="B193" s="13" t="s">
        <v>137</v>
      </c>
      <c r="C193" s="12">
        <v>1134500</v>
      </c>
      <c r="D193" s="12">
        <v>1547000</v>
      </c>
      <c r="E193" s="12">
        <v>1078756</v>
      </c>
      <c r="F193" s="12">
        <v>1133900</v>
      </c>
      <c r="G193" s="12">
        <f t="shared" si="25"/>
        <v>4894156</v>
      </c>
      <c r="H193" s="85">
        <v>1010000</v>
      </c>
      <c r="I193" s="11"/>
    </row>
    <row r="194" spans="2:9" x14ac:dyDescent="0.2">
      <c r="B194" s="13" t="s">
        <v>312</v>
      </c>
      <c r="C194" s="12">
        <v>1567800</v>
      </c>
      <c r="D194" s="12">
        <v>1122449</v>
      </c>
      <c r="E194" s="12">
        <v>1086787</v>
      </c>
      <c r="F194" s="12">
        <v>1000000</v>
      </c>
      <c r="G194" s="12">
        <f t="shared" si="25"/>
        <v>4777036</v>
      </c>
      <c r="H194" s="85">
        <v>1014440</v>
      </c>
      <c r="I194" s="11"/>
    </row>
    <row r="195" spans="2:9" x14ac:dyDescent="0.2">
      <c r="B195" s="13" t="s">
        <v>138</v>
      </c>
      <c r="C195" s="12">
        <v>1100000</v>
      </c>
      <c r="D195" s="12">
        <v>1122767</v>
      </c>
      <c r="E195" s="12">
        <v>1024365</v>
      </c>
      <c r="F195" s="12">
        <v>1231444</v>
      </c>
      <c r="G195" s="12">
        <f t="shared" si="25"/>
        <v>4478576</v>
      </c>
      <c r="H195" s="85">
        <v>1040000</v>
      </c>
      <c r="I195" s="11"/>
    </row>
    <row r="196" spans="2:9" x14ac:dyDescent="0.2">
      <c r="B196" s="13" t="s">
        <v>313</v>
      </c>
      <c r="C196" s="12">
        <v>1314890</v>
      </c>
      <c r="D196" s="12">
        <v>1005987</v>
      </c>
      <c r="E196" s="12">
        <v>1080908</v>
      </c>
      <c r="F196" s="12">
        <v>1314450</v>
      </c>
      <c r="G196" s="12">
        <f t="shared" si="25"/>
        <v>4716235</v>
      </c>
      <c r="H196" s="85">
        <v>1045556</v>
      </c>
      <c r="I196" s="11"/>
    </row>
    <row r="197" spans="2:9" x14ac:dyDescent="0.2">
      <c r="B197" s="13" t="s">
        <v>314</v>
      </c>
      <c r="C197" s="12">
        <v>1131200</v>
      </c>
      <c r="D197" s="12">
        <v>1056312</v>
      </c>
      <c r="E197" s="12">
        <v>1034546</v>
      </c>
      <c r="F197" s="12">
        <v>1111780</v>
      </c>
      <c r="G197" s="12">
        <f t="shared" si="25"/>
        <v>4333838</v>
      </c>
      <c r="H197" s="85">
        <v>1079600</v>
      </c>
      <c r="I197" s="11"/>
    </row>
    <row r="198" spans="2:9" x14ac:dyDescent="0.2">
      <c r="B198" s="13" t="s">
        <v>139</v>
      </c>
      <c r="C198" s="12">
        <v>1233300</v>
      </c>
      <c r="D198" s="12">
        <v>1138790</v>
      </c>
      <c r="E198" s="12">
        <v>1033123</v>
      </c>
      <c r="F198" s="12">
        <v>1443780</v>
      </c>
      <c r="G198" s="12">
        <f t="shared" si="25"/>
        <v>4848993</v>
      </c>
      <c r="H198" s="85">
        <v>1234567</v>
      </c>
      <c r="I198" s="11"/>
    </row>
    <row r="199" spans="2:9" x14ac:dyDescent="0.2">
      <c r="B199" s="13" t="s">
        <v>315</v>
      </c>
      <c r="C199" s="12">
        <v>1238000</v>
      </c>
      <c r="D199" s="12">
        <v>1134569</v>
      </c>
      <c r="E199" s="12">
        <v>1086543</v>
      </c>
      <c r="F199" s="12">
        <v>1233390</v>
      </c>
      <c r="G199" s="12">
        <f t="shared" si="25"/>
        <v>4692502</v>
      </c>
      <c r="H199" s="85">
        <v>1000000</v>
      </c>
      <c r="I199" s="11"/>
    </row>
    <row r="200" spans="2:9" x14ac:dyDescent="0.2">
      <c r="B200" s="13" t="s">
        <v>316</v>
      </c>
      <c r="C200" s="12">
        <v>1000100</v>
      </c>
      <c r="D200" s="12">
        <v>1134656</v>
      </c>
      <c r="E200" s="12">
        <v>1080954</v>
      </c>
      <c r="F200" s="12">
        <v>1133309</v>
      </c>
      <c r="G200" s="12">
        <f t="shared" si="25"/>
        <v>4349019</v>
      </c>
      <c r="H200" s="85">
        <v>1090000</v>
      </c>
      <c r="I200" s="11"/>
    </row>
    <row r="201" spans="2:9" x14ac:dyDescent="0.2">
      <c r="B201" s="13" t="s">
        <v>317</v>
      </c>
      <c r="C201" s="12">
        <v>1034400</v>
      </c>
      <c r="D201" s="12">
        <v>1231290</v>
      </c>
      <c r="E201" s="12">
        <v>1048398</v>
      </c>
      <c r="F201" s="12">
        <v>1133330</v>
      </c>
      <c r="G201" s="12">
        <f t="shared" si="25"/>
        <v>4447418</v>
      </c>
      <c r="H201" s="85">
        <v>1008000</v>
      </c>
      <c r="I201" s="11"/>
    </row>
    <row r="202" spans="2:9" x14ac:dyDescent="0.2">
      <c r="B202" s="13" t="s">
        <v>318</v>
      </c>
      <c r="C202" s="12">
        <v>1000000</v>
      </c>
      <c r="D202" s="12">
        <v>1034320</v>
      </c>
      <c r="E202" s="12">
        <v>1000000</v>
      </c>
      <c r="F202" s="12">
        <v>1079000</v>
      </c>
      <c r="G202" s="12">
        <f t="shared" si="25"/>
        <v>4113320</v>
      </c>
      <c r="H202" s="85">
        <v>1155000</v>
      </c>
      <c r="I202" s="11"/>
    </row>
    <row r="203" spans="2:9" x14ac:dyDescent="0.2">
      <c r="B203" s="13" t="s">
        <v>140</v>
      </c>
      <c r="C203" s="12">
        <v>1150870</v>
      </c>
      <c r="D203" s="12">
        <v>1000010</v>
      </c>
      <c r="E203" s="12">
        <v>1031114</v>
      </c>
      <c r="F203" s="12">
        <v>1065000</v>
      </c>
      <c r="G203" s="12">
        <f t="shared" si="25"/>
        <v>4246994</v>
      </c>
      <c r="H203" s="85">
        <v>1009000</v>
      </c>
      <c r="I203" s="11"/>
    </row>
    <row r="204" spans="2:9" x14ac:dyDescent="0.2">
      <c r="B204" s="13" t="s">
        <v>141</v>
      </c>
      <c r="C204" s="12">
        <v>1134200</v>
      </c>
      <c r="D204" s="12">
        <v>1034540</v>
      </c>
      <c r="E204" s="12">
        <v>1079990</v>
      </c>
      <c r="F204" s="12">
        <v>1234000</v>
      </c>
      <c r="G204" s="12">
        <f t="shared" si="25"/>
        <v>4482730</v>
      </c>
      <c r="H204" s="85">
        <v>1236666</v>
      </c>
      <c r="I204" s="11"/>
    </row>
    <row r="205" spans="2:9" x14ac:dyDescent="0.2">
      <c r="B205" s="13" t="s">
        <v>122</v>
      </c>
      <c r="C205" s="12">
        <v>1231290</v>
      </c>
      <c r="D205" s="12">
        <v>1012310</v>
      </c>
      <c r="E205" s="12">
        <v>1013354</v>
      </c>
      <c r="F205" s="12">
        <v>1245690</v>
      </c>
      <c r="G205" s="12">
        <f t="shared" si="25"/>
        <v>4502644</v>
      </c>
      <c r="H205" s="85">
        <v>1088777</v>
      </c>
      <c r="I205" s="11"/>
    </row>
    <row r="206" spans="2:9" x14ac:dyDescent="0.2">
      <c r="B206" s="8" t="s">
        <v>319</v>
      </c>
      <c r="C206" s="15">
        <f>SUM(C182:C205)</f>
        <v>28789550</v>
      </c>
      <c r="D206" s="15">
        <f>SUM(D182:D205)</f>
        <v>28641686</v>
      </c>
      <c r="E206" s="15">
        <f t="shared" ref="E206:H206" si="26">SUM(E182:E205)</f>
        <v>26213929</v>
      </c>
      <c r="F206" s="15">
        <f t="shared" si="26"/>
        <v>28330807</v>
      </c>
      <c r="G206" s="15">
        <f t="shared" si="26"/>
        <v>111975972</v>
      </c>
      <c r="H206" s="123">
        <f t="shared" si="26"/>
        <v>25646949</v>
      </c>
      <c r="I206" s="11"/>
    </row>
    <row r="207" spans="2:9" x14ac:dyDescent="0.2">
      <c r="B207" s="11"/>
      <c r="C207" s="11"/>
      <c r="D207" s="11"/>
      <c r="E207" s="11"/>
      <c r="F207" s="11"/>
      <c r="G207" s="11"/>
      <c r="H207" s="80"/>
      <c r="I207" s="11"/>
    </row>
    <row r="208" spans="2:9" x14ac:dyDescent="0.2">
      <c r="B208" s="8"/>
      <c r="C208" s="11"/>
      <c r="D208" s="11"/>
      <c r="E208" s="11"/>
      <c r="F208" s="11"/>
      <c r="G208" s="11"/>
      <c r="H208" s="80"/>
      <c r="I208" s="11"/>
    </row>
    <row r="209" spans="2:9" x14ac:dyDescent="0.2">
      <c r="B209" s="8" t="s">
        <v>320</v>
      </c>
      <c r="C209" s="11"/>
      <c r="D209" s="11"/>
      <c r="E209" s="11"/>
      <c r="F209" s="11"/>
      <c r="G209" s="11"/>
      <c r="H209" s="80"/>
      <c r="I209" s="11"/>
    </row>
    <row r="210" spans="2:9" x14ac:dyDescent="0.2">
      <c r="B210" s="13" t="s">
        <v>321</v>
      </c>
      <c r="C210" s="12">
        <v>1086787</v>
      </c>
      <c r="D210" s="12">
        <v>1780000</v>
      </c>
      <c r="E210" s="12">
        <v>1897600</v>
      </c>
      <c r="F210" s="12">
        <v>2134320</v>
      </c>
      <c r="G210" s="107">
        <f>SUM(C210:F210)</f>
        <v>6898707</v>
      </c>
      <c r="H210" s="85">
        <v>2111780</v>
      </c>
      <c r="I210" s="11"/>
    </row>
    <row r="211" spans="2:9" x14ac:dyDescent="0.2">
      <c r="B211" s="13" t="s">
        <v>322</v>
      </c>
      <c r="C211" s="12">
        <v>1324365</v>
      </c>
      <c r="D211" s="12">
        <v>1890000</v>
      </c>
      <c r="E211" s="12">
        <v>1225566</v>
      </c>
      <c r="F211" s="12">
        <v>3000000</v>
      </c>
      <c r="G211" s="107">
        <f t="shared" ref="G211:G213" si="27">SUM(C211:F211)</f>
        <v>7439931</v>
      </c>
      <c r="H211" s="85">
        <v>2443780</v>
      </c>
      <c r="I211" s="11"/>
    </row>
    <row r="212" spans="2:9" x14ac:dyDescent="0.2">
      <c r="B212" s="13" t="s">
        <v>323</v>
      </c>
      <c r="C212" s="12">
        <v>1080908</v>
      </c>
      <c r="D212" s="12">
        <v>1000000</v>
      </c>
      <c r="E212" s="12">
        <v>1333444</v>
      </c>
      <c r="F212" s="12">
        <v>2134540</v>
      </c>
      <c r="G212" s="107">
        <f t="shared" si="27"/>
        <v>5548892</v>
      </c>
      <c r="H212" s="85">
        <v>1233390</v>
      </c>
      <c r="I212" s="11"/>
    </row>
    <row r="213" spans="2:9" x14ac:dyDescent="0.2">
      <c r="B213" s="13" t="s">
        <v>324</v>
      </c>
      <c r="C213" s="12">
        <v>1234546</v>
      </c>
      <c r="D213" s="12">
        <v>1155000</v>
      </c>
      <c r="E213" s="12">
        <v>1555666</v>
      </c>
      <c r="F213" s="12">
        <v>1212310</v>
      </c>
      <c r="G213" s="107">
        <f t="shared" si="27"/>
        <v>5157522</v>
      </c>
      <c r="H213" s="85">
        <v>2133309</v>
      </c>
      <c r="I213" s="11"/>
    </row>
    <row r="214" spans="2:9" x14ac:dyDescent="0.2">
      <c r="B214" s="8" t="s">
        <v>325</v>
      </c>
      <c r="C214" s="108">
        <f>SUM(C210:C213)</f>
        <v>4726606</v>
      </c>
      <c r="D214" s="108">
        <f t="shared" ref="D214:H214" si="28">SUM(D210:D213)</f>
        <v>5825000</v>
      </c>
      <c r="E214" s="108">
        <f t="shared" si="28"/>
        <v>6012276</v>
      </c>
      <c r="F214" s="108">
        <f t="shared" si="28"/>
        <v>8481170</v>
      </c>
      <c r="G214" s="108">
        <f t="shared" si="28"/>
        <v>25045052</v>
      </c>
      <c r="H214" s="128">
        <f t="shared" si="28"/>
        <v>7922259</v>
      </c>
      <c r="I214" s="11"/>
    </row>
    <row r="215" spans="2:9" x14ac:dyDescent="0.2">
      <c r="B215" s="11"/>
      <c r="C215" s="11"/>
      <c r="D215" s="11"/>
      <c r="E215" s="11"/>
      <c r="F215" s="11"/>
      <c r="G215" s="11"/>
      <c r="H215" s="80"/>
      <c r="I215" s="11"/>
    </row>
    <row r="216" spans="2:9" x14ac:dyDescent="0.2">
      <c r="B216" s="11"/>
      <c r="C216" s="11"/>
      <c r="D216" s="11"/>
      <c r="E216" s="11"/>
      <c r="F216" s="11"/>
      <c r="G216" s="11"/>
      <c r="H216" s="80"/>
      <c r="I216" s="11"/>
    </row>
    <row r="217" spans="2:9" x14ac:dyDescent="0.2">
      <c r="B217" s="8" t="s">
        <v>326</v>
      </c>
      <c r="C217" s="12">
        <v>1100000</v>
      </c>
      <c r="D217" s="12">
        <v>1230000</v>
      </c>
      <c r="E217" s="12">
        <v>1000000</v>
      </c>
      <c r="F217" s="12">
        <v>2113000</v>
      </c>
      <c r="G217" s="12">
        <f>SUM(C217:F217)</f>
        <v>5443000</v>
      </c>
      <c r="H217" s="85">
        <v>1354898</v>
      </c>
      <c r="I217" s="11"/>
    </row>
    <row r="218" spans="2:9" x14ac:dyDescent="0.2">
      <c r="B218" s="13" t="s">
        <v>285</v>
      </c>
      <c r="C218" s="12">
        <v>1134680</v>
      </c>
      <c r="D218" s="12">
        <v>1314444</v>
      </c>
      <c r="E218" s="12">
        <v>1814449</v>
      </c>
      <c r="F218" s="12">
        <v>2415980</v>
      </c>
      <c r="G218" s="12">
        <f t="shared" ref="G218:G219" si="29">SUM(C218:F218)</f>
        <v>6679553</v>
      </c>
      <c r="H218" s="85">
        <v>1221211</v>
      </c>
      <c r="I218" s="11"/>
    </row>
    <row r="219" spans="2:9" x14ac:dyDescent="0.2">
      <c r="B219" s="13" t="s">
        <v>327</v>
      </c>
      <c r="C219" s="12">
        <v>1459800</v>
      </c>
      <c r="D219" s="12">
        <v>1458999</v>
      </c>
      <c r="E219" s="12">
        <v>1000500</v>
      </c>
      <c r="F219" s="12">
        <v>2566789</v>
      </c>
      <c r="G219" s="12">
        <f t="shared" si="29"/>
        <v>6486088</v>
      </c>
      <c r="H219" s="85">
        <v>1143321</v>
      </c>
      <c r="I219" s="11"/>
    </row>
    <row r="220" spans="2:9" x14ac:dyDescent="0.2">
      <c r="B220" s="8" t="s">
        <v>328</v>
      </c>
      <c r="C220" s="15">
        <f>SUM(C217:C219)</f>
        <v>3694480</v>
      </c>
      <c r="D220" s="15">
        <f t="shared" ref="D220:H220" si="30">SUM(D217:D219)</f>
        <v>4003443</v>
      </c>
      <c r="E220" s="15">
        <f t="shared" si="30"/>
        <v>3814949</v>
      </c>
      <c r="F220" s="15">
        <f t="shared" si="30"/>
        <v>7095769</v>
      </c>
      <c r="G220" s="15">
        <f t="shared" si="30"/>
        <v>18608641</v>
      </c>
      <c r="H220" s="123">
        <f t="shared" si="30"/>
        <v>3719430</v>
      </c>
      <c r="I220" s="11"/>
    </row>
    <row r="221" spans="2:9" x14ac:dyDescent="0.2">
      <c r="B221" s="11"/>
      <c r="C221" s="11"/>
      <c r="D221" s="11"/>
      <c r="E221" s="11"/>
      <c r="F221" s="11"/>
      <c r="G221" s="11"/>
      <c r="H221" s="80"/>
      <c r="I221" s="11"/>
    </row>
    <row r="222" spans="2:9" x14ac:dyDescent="0.2">
      <c r="B222" s="11"/>
      <c r="C222" s="11"/>
      <c r="D222" s="11"/>
      <c r="E222" s="11"/>
      <c r="F222" s="25"/>
      <c r="G222" s="25" t="s">
        <v>0</v>
      </c>
      <c r="H222" s="81" t="s">
        <v>187</v>
      </c>
      <c r="I222" s="11"/>
    </row>
    <row r="223" spans="2:9" x14ac:dyDescent="0.2">
      <c r="B223" s="11"/>
      <c r="C223" s="26" t="s">
        <v>211</v>
      </c>
      <c r="D223" s="26" t="s">
        <v>213</v>
      </c>
      <c r="E223" s="26" t="s">
        <v>215</v>
      </c>
      <c r="F223" s="26" t="s">
        <v>216</v>
      </c>
      <c r="G223" s="25" t="s">
        <v>217</v>
      </c>
      <c r="H223" s="82" t="s">
        <v>218</v>
      </c>
      <c r="I223" s="11"/>
    </row>
    <row r="224" spans="2:9" ht="24" x14ac:dyDescent="0.2">
      <c r="B224" s="19" t="s">
        <v>377</v>
      </c>
      <c r="C224" s="18" t="s">
        <v>214</v>
      </c>
      <c r="D224" s="18" t="s">
        <v>214</v>
      </c>
      <c r="E224" s="18" t="s">
        <v>214</v>
      </c>
      <c r="F224" s="18" t="s">
        <v>214</v>
      </c>
      <c r="G224" s="18" t="s">
        <v>214</v>
      </c>
      <c r="H224" s="82" t="s">
        <v>214</v>
      </c>
      <c r="I224" s="11"/>
    </row>
    <row r="225" spans="2:9" x14ac:dyDescent="0.2">
      <c r="B225" s="13" t="s">
        <v>329</v>
      </c>
      <c r="C225" s="12">
        <v>1014444</v>
      </c>
      <c r="D225" s="12">
        <v>1000000</v>
      </c>
      <c r="E225" s="12">
        <v>1900000</v>
      </c>
      <c r="F225" s="12">
        <v>2389000</v>
      </c>
      <c r="G225" s="12">
        <f>SUM(C225:F225)</f>
        <v>6303444</v>
      </c>
      <c r="H225" s="85">
        <v>1043000</v>
      </c>
      <c r="I225" s="11"/>
    </row>
    <row r="226" spans="2:9" x14ac:dyDescent="0.2">
      <c r="B226" s="8" t="s">
        <v>330</v>
      </c>
      <c r="C226" s="15">
        <f>SUM(C225)</f>
        <v>1014444</v>
      </c>
      <c r="D226" s="15">
        <f t="shared" ref="D226:H226" si="31">SUM(D225)</f>
        <v>1000000</v>
      </c>
      <c r="E226" s="15">
        <f t="shared" si="31"/>
        <v>1900000</v>
      </c>
      <c r="F226" s="15">
        <f t="shared" si="31"/>
        <v>2389000</v>
      </c>
      <c r="G226" s="15">
        <f t="shared" si="31"/>
        <v>6303444</v>
      </c>
      <c r="H226" s="123">
        <f t="shared" si="31"/>
        <v>1043000</v>
      </c>
      <c r="I226" s="11"/>
    </row>
    <row r="227" spans="2:9" x14ac:dyDescent="0.2">
      <c r="B227" s="11"/>
      <c r="C227" s="9"/>
      <c r="D227" s="9"/>
      <c r="E227" s="9"/>
      <c r="F227" s="9"/>
      <c r="G227" s="9"/>
      <c r="H227" s="124"/>
      <c r="I227" s="11"/>
    </row>
    <row r="228" spans="2:9" x14ac:dyDescent="0.2">
      <c r="B228" s="11"/>
      <c r="C228" s="9"/>
      <c r="D228" s="9"/>
      <c r="E228" s="9"/>
      <c r="F228" s="9"/>
      <c r="G228" s="9"/>
      <c r="H228" s="124"/>
      <c r="I228" s="11"/>
    </row>
    <row r="229" spans="2:9" x14ac:dyDescent="0.2">
      <c r="B229" s="109" t="s">
        <v>331</v>
      </c>
      <c r="C229" s="101"/>
      <c r="D229" s="101"/>
      <c r="E229" s="101"/>
      <c r="F229" s="110"/>
      <c r="G229" s="9"/>
      <c r="H229" s="124"/>
      <c r="I229" s="11"/>
    </row>
    <row r="230" spans="2:9" x14ac:dyDescent="0.2">
      <c r="B230" s="13" t="s">
        <v>285</v>
      </c>
      <c r="C230" s="12">
        <v>1080000</v>
      </c>
      <c r="D230" s="12">
        <v>1314000</v>
      </c>
      <c r="E230" s="12">
        <v>1097600</v>
      </c>
      <c r="F230" s="12">
        <v>1111890</v>
      </c>
      <c r="G230" s="12">
        <f>SUM(C230:F230)</f>
        <v>4603490</v>
      </c>
      <c r="H230" s="85">
        <v>1432424</v>
      </c>
      <c r="I230" s="11"/>
    </row>
    <row r="231" spans="2:9" x14ac:dyDescent="0.2">
      <c r="B231" s="13" t="s">
        <v>286</v>
      </c>
      <c r="C231" s="12">
        <v>1034400</v>
      </c>
      <c r="D231" s="12">
        <v>1231290</v>
      </c>
      <c r="E231" s="12">
        <v>1048398</v>
      </c>
      <c r="F231" s="12">
        <v>1133330</v>
      </c>
      <c r="G231" s="12">
        <f>SUM(C231:F231)</f>
        <v>4447418</v>
      </c>
      <c r="H231" s="85">
        <v>1455629</v>
      </c>
      <c r="I231" s="11"/>
    </row>
    <row r="232" spans="2:9" x14ac:dyDescent="0.2">
      <c r="B232" s="8" t="s">
        <v>332</v>
      </c>
      <c r="C232" s="15">
        <f>SUM(C230:C231)</f>
        <v>2114400</v>
      </c>
      <c r="D232" s="15">
        <f t="shared" ref="D232:H232" si="32">SUM(D230:D231)</f>
        <v>2545290</v>
      </c>
      <c r="E232" s="15">
        <f t="shared" si="32"/>
        <v>2145998</v>
      </c>
      <c r="F232" s="15">
        <f t="shared" si="32"/>
        <v>2245220</v>
      </c>
      <c r="G232" s="15">
        <f t="shared" si="32"/>
        <v>9050908</v>
      </c>
      <c r="H232" s="123">
        <f t="shared" si="32"/>
        <v>2888053</v>
      </c>
      <c r="I232" s="11"/>
    </row>
    <row r="233" spans="2:9" x14ac:dyDescent="0.2">
      <c r="B233" s="11"/>
      <c r="C233" s="11"/>
      <c r="D233" s="11"/>
      <c r="E233" s="11"/>
      <c r="F233" s="11"/>
      <c r="G233" s="11"/>
      <c r="H233" s="80"/>
      <c r="I233" s="11"/>
    </row>
    <row r="234" spans="2:9" x14ac:dyDescent="0.2">
      <c r="B234" s="11"/>
      <c r="C234" s="11"/>
      <c r="D234" s="11"/>
      <c r="E234" s="11"/>
      <c r="F234" s="11"/>
      <c r="G234" s="11"/>
      <c r="H234" s="80"/>
      <c r="I234" s="11"/>
    </row>
    <row r="235" spans="2:9" x14ac:dyDescent="0.2">
      <c r="B235" s="11"/>
      <c r="C235" s="11"/>
      <c r="D235" s="11"/>
      <c r="E235" s="11"/>
      <c r="F235" s="11"/>
      <c r="G235" s="11"/>
      <c r="H235" s="80"/>
      <c r="I235" s="11"/>
    </row>
    <row r="236" spans="2:9" x14ac:dyDescent="0.2">
      <c r="B236" s="8" t="s">
        <v>333</v>
      </c>
      <c r="C236" s="111"/>
      <c r="D236" s="11"/>
      <c r="E236" s="11"/>
      <c r="F236" s="11"/>
      <c r="G236" s="11"/>
      <c r="H236" s="80"/>
      <c r="I236" s="11"/>
    </row>
    <row r="237" spans="2:9" x14ac:dyDescent="0.2">
      <c r="B237" s="8" t="s">
        <v>334</v>
      </c>
      <c r="C237" s="11"/>
      <c r="D237" s="11"/>
      <c r="E237" s="11"/>
      <c r="F237" s="11"/>
      <c r="G237" s="11"/>
      <c r="H237" s="80"/>
      <c r="I237" s="11"/>
    </row>
    <row r="238" spans="2:9" x14ac:dyDescent="0.2">
      <c r="B238" s="13" t="s">
        <v>335</v>
      </c>
      <c r="C238" s="12">
        <v>2024000</v>
      </c>
      <c r="D238" s="12">
        <v>1133000</v>
      </c>
      <c r="E238" s="12">
        <v>2133900</v>
      </c>
      <c r="F238" s="12">
        <v>2134489</v>
      </c>
      <c r="G238" s="12">
        <f>F238</f>
        <v>2134489</v>
      </c>
      <c r="H238" s="85">
        <v>1122000</v>
      </c>
      <c r="I238" s="11"/>
    </row>
    <row r="239" spans="2:9" x14ac:dyDescent="0.2">
      <c r="B239" s="8" t="s">
        <v>336</v>
      </c>
      <c r="C239" s="110"/>
      <c r="D239" s="9"/>
      <c r="E239" s="9"/>
      <c r="F239" s="9"/>
      <c r="G239" s="9"/>
      <c r="H239" s="124"/>
      <c r="I239" s="11"/>
    </row>
    <row r="240" spans="2:9" ht="36" x14ac:dyDescent="0.2">
      <c r="B240" s="48" t="s">
        <v>142</v>
      </c>
      <c r="C240" s="12">
        <v>1000000</v>
      </c>
      <c r="D240" s="12">
        <v>1190000</v>
      </c>
      <c r="E240" s="12">
        <v>2134440</v>
      </c>
      <c r="F240" s="12">
        <v>1090000</v>
      </c>
      <c r="G240" s="12">
        <f>F240</f>
        <v>1090000</v>
      </c>
      <c r="H240" s="85">
        <v>1034500</v>
      </c>
      <c r="I240" s="11"/>
    </row>
    <row r="241" spans="2:9" ht="36" x14ac:dyDescent="0.2">
      <c r="B241" s="19" t="s">
        <v>143</v>
      </c>
      <c r="C241" s="15">
        <f>SUM(C238:C240)</f>
        <v>3024000</v>
      </c>
      <c r="D241" s="15">
        <f t="shared" ref="D241:H241" si="33">SUM(D238:D240)</f>
        <v>2323000</v>
      </c>
      <c r="E241" s="15">
        <f t="shared" si="33"/>
        <v>4268340</v>
      </c>
      <c r="F241" s="15">
        <f t="shared" si="33"/>
        <v>3224489</v>
      </c>
      <c r="G241" s="15">
        <f t="shared" si="33"/>
        <v>3224489</v>
      </c>
      <c r="H241" s="123">
        <f t="shared" si="33"/>
        <v>2156500</v>
      </c>
      <c r="I241" s="11"/>
    </row>
    <row r="242" spans="2:9" x14ac:dyDescent="0.2">
      <c r="B242" s="19"/>
      <c r="C242" s="15"/>
      <c r="D242" s="15"/>
      <c r="E242" s="15"/>
      <c r="F242" s="15"/>
      <c r="G242" s="15"/>
      <c r="H242" s="123"/>
      <c r="I242" s="11"/>
    </row>
    <row r="243" spans="2:9" x14ac:dyDescent="0.2">
      <c r="B243" s="19"/>
      <c r="C243" s="112"/>
      <c r="D243" s="112"/>
      <c r="E243" s="112"/>
      <c r="F243" s="112"/>
      <c r="G243" s="112"/>
      <c r="H243" s="129"/>
      <c r="I243" s="11"/>
    </row>
    <row r="244" spans="2:9" x14ac:dyDescent="0.2">
      <c r="B244" s="19"/>
      <c r="C244" s="112"/>
      <c r="D244" s="112"/>
      <c r="E244" s="112"/>
      <c r="F244" s="112"/>
      <c r="G244" s="112"/>
      <c r="H244" s="129"/>
      <c r="I244" s="11"/>
    </row>
    <row r="245" spans="2:9" x14ac:dyDescent="0.2">
      <c r="B245" s="11"/>
      <c r="C245" s="11"/>
      <c r="D245" s="11"/>
      <c r="E245" s="11"/>
      <c r="F245" s="25"/>
      <c r="G245" s="25" t="s">
        <v>0</v>
      </c>
      <c r="H245" s="81" t="s">
        <v>187</v>
      </c>
      <c r="I245" s="11"/>
    </row>
    <row r="246" spans="2:9" x14ac:dyDescent="0.2">
      <c r="B246" s="11"/>
      <c r="C246" s="26" t="s">
        <v>211</v>
      </c>
      <c r="D246" s="26" t="s">
        <v>213</v>
      </c>
      <c r="E246" s="26" t="s">
        <v>215</v>
      </c>
      <c r="F246" s="26" t="s">
        <v>216</v>
      </c>
      <c r="G246" s="25" t="s">
        <v>217</v>
      </c>
      <c r="H246" s="82" t="s">
        <v>218</v>
      </c>
      <c r="I246" s="11"/>
    </row>
    <row r="247" spans="2:9" x14ac:dyDescent="0.2">
      <c r="B247" s="11"/>
      <c r="C247" s="18" t="s">
        <v>214</v>
      </c>
      <c r="D247" s="18" t="s">
        <v>214</v>
      </c>
      <c r="E247" s="18" t="s">
        <v>214</v>
      </c>
      <c r="F247" s="18" t="s">
        <v>214</v>
      </c>
      <c r="G247" s="18" t="s">
        <v>214</v>
      </c>
      <c r="H247" s="82" t="s">
        <v>214</v>
      </c>
      <c r="I247" s="11"/>
    </row>
    <row r="248" spans="2:9" x14ac:dyDescent="0.2">
      <c r="B248" s="8" t="s">
        <v>337</v>
      </c>
      <c r="C248" s="11"/>
      <c r="D248" s="11"/>
      <c r="E248" s="11"/>
      <c r="F248" s="11"/>
      <c r="G248" s="11"/>
      <c r="H248" s="80"/>
      <c r="I248" s="11"/>
    </row>
    <row r="249" spans="2:9" x14ac:dyDescent="0.2">
      <c r="B249" s="13" t="s">
        <v>144</v>
      </c>
      <c r="C249" s="12">
        <v>2300000</v>
      </c>
      <c r="D249" s="12">
        <v>2657000</v>
      </c>
      <c r="E249" s="12">
        <v>2134357</v>
      </c>
      <c r="F249" s="12">
        <v>3000000</v>
      </c>
      <c r="G249" s="12">
        <f>F249</f>
        <v>3000000</v>
      </c>
      <c r="H249" s="85">
        <v>2879000</v>
      </c>
      <c r="I249" s="11"/>
    </row>
    <row r="250" spans="2:9" x14ac:dyDescent="0.2">
      <c r="B250" s="13" t="s">
        <v>145</v>
      </c>
      <c r="C250" s="12">
        <v>3000000</v>
      </c>
      <c r="D250" s="12">
        <v>2768700</v>
      </c>
      <c r="E250" s="12">
        <v>2657980</v>
      </c>
      <c r="F250" s="12">
        <v>2890000</v>
      </c>
      <c r="G250" s="12">
        <f t="shared" ref="G250:G253" si="34">F250</f>
        <v>2890000</v>
      </c>
      <c r="H250" s="85">
        <v>2987600</v>
      </c>
      <c r="I250" s="11"/>
    </row>
    <row r="251" spans="2:9" x14ac:dyDescent="0.2">
      <c r="B251" s="13" t="s">
        <v>146</v>
      </c>
      <c r="C251" s="12">
        <v>2900000</v>
      </c>
      <c r="D251" s="12">
        <v>2987090</v>
      </c>
      <c r="E251" s="12">
        <v>2666890</v>
      </c>
      <c r="F251" s="12">
        <v>2176666</v>
      </c>
      <c r="G251" s="12">
        <f t="shared" si="34"/>
        <v>2176666</v>
      </c>
      <c r="H251" s="85">
        <v>2988800</v>
      </c>
      <c r="I251" s="11"/>
    </row>
    <row r="252" spans="2:9" x14ac:dyDescent="0.2">
      <c r="B252" s="13" t="s">
        <v>147</v>
      </c>
      <c r="C252" s="12">
        <v>2890000</v>
      </c>
      <c r="D252" s="12">
        <v>2769856</v>
      </c>
      <c r="E252" s="12">
        <v>2657898</v>
      </c>
      <c r="F252" s="12">
        <v>27866690</v>
      </c>
      <c r="G252" s="12">
        <f t="shared" si="34"/>
        <v>27866690</v>
      </c>
      <c r="H252" s="85">
        <v>2776600</v>
      </c>
      <c r="I252" s="11"/>
    </row>
    <row r="253" spans="2:9" x14ac:dyDescent="0.2">
      <c r="B253" s="13" t="s">
        <v>148</v>
      </c>
      <c r="C253" s="12">
        <v>2789000</v>
      </c>
      <c r="D253" s="12">
        <v>2134356</v>
      </c>
      <c r="E253" s="12">
        <v>2908880</v>
      </c>
      <c r="F253" s="12">
        <v>2870000</v>
      </c>
      <c r="G253" s="12">
        <f t="shared" si="34"/>
        <v>2870000</v>
      </c>
      <c r="H253" s="85">
        <v>2543120</v>
      </c>
      <c r="I253" s="11"/>
    </row>
    <row r="254" spans="2:9" x14ac:dyDescent="0.2">
      <c r="B254" s="8" t="s">
        <v>338</v>
      </c>
      <c r="C254" s="15">
        <f>SUM(C249:C253)</f>
        <v>13879000</v>
      </c>
      <c r="D254" s="15">
        <f t="shared" ref="D254:H254" si="35">SUM(D249:D253)</f>
        <v>13317002</v>
      </c>
      <c r="E254" s="15">
        <f t="shared" si="35"/>
        <v>13026005</v>
      </c>
      <c r="F254" s="15">
        <f t="shared" si="35"/>
        <v>38803356</v>
      </c>
      <c r="G254" s="15">
        <f t="shared" si="35"/>
        <v>38803356</v>
      </c>
      <c r="H254" s="123">
        <f t="shared" si="35"/>
        <v>14175120</v>
      </c>
      <c r="I254" s="11"/>
    </row>
    <row r="255" spans="2:9" x14ac:dyDescent="0.2">
      <c r="B255" s="11"/>
      <c r="C255" s="9"/>
      <c r="D255" s="9"/>
      <c r="E255" s="9"/>
      <c r="F255" s="9"/>
      <c r="G255" s="9"/>
      <c r="H255" s="124"/>
      <c r="I255" s="11"/>
    </row>
    <row r="256" spans="2:9" x14ac:dyDescent="0.2">
      <c r="B256" s="8" t="s">
        <v>149</v>
      </c>
      <c r="C256" s="9"/>
      <c r="D256" s="9"/>
      <c r="E256" s="9"/>
      <c r="F256" s="9"/>
      <c r="G256" s="9"/>
      <c r="H256" s="124"/>
      <c r="I256" s="11"/>
    </row>
    <row r="257" spans="2:9" x14ac:dyDescent="0.2">
      <c r="B257" s="8" t="s">
        <v>150</v>
      </c>
      <c r="C257" s="10" t="s">
        <v>34</v>
      </c>
      <c r="D257" s="10" t="s">
        <v>35</v>
      </c>
      <c r="E257" s="10" t="s">
        <v>36</v>
      </c>
      <c r="F257" s="10" t="s">
        <v>37</v>
      </c>
      <c r="G257" s="10" t="s">
        <v>2</v>
      </c>
      <c r="H257" s="84" t="s">
        <v>2</v>
      </c>
      <c r="I257" s="11"/>
    </row>
    <row r="258" spans="2:9" x14ac:dyDescent="0.2">
      <c r="B258" s="11"/>
      <c r="C258" s="10" t="s">
        <v>214</v>
      </c>
      <c r="D258" s="10" t="s">
        <v>214</v>
      </c>
      <c r="E258" s="10" t="s">
        <v>214</v>
      </c>
      <c r="F258" s="10" t="s">
        <v>214</v>
      </c>
      <c r="G258" s="10" t="s">
        <v>214</v>
      </c>
      <c r="H258" s="84" t="s">
        <v>214</v>
      </c>
      <c r="I258" s="11"/>
    </row>
    <row r="259" spans="2:9" x14ac:dyDescent="0.2">
      <c r="B259" s="11" t="s">
        <v>151</v>
      </c>
      <c r="C259" s="12">
        <v>3000001</v>
      </c>
      <c r="D259" s="12">
        <v>2675899</v>
      </c>
      <c r="E259" s="12">
        <v>2988800</v>
      </c>
      <c r="F259" s="12">
        <v>2567770</v>
      </c>
      <c r="G259" s="12">
        <f>F259</f>
        <v>2567770</v>
      </c>
      <c r="H259" s="85">
        <v>1324252</v>
      </c>
      <c r="I259" s="11"/>
    </row>
    <row r="260" spans="2:9" x14ac:dyDescent="0.2">
      <c r="B260" s="13" t="s">
        <v>152</v>
      </c>
      <c r="C260" s="12">
        <v>2987640</v>
      </c>
      <c r="D260" s="12">
        <v>2778890</v>
      </c>
      <c r="E260" s="12">
        <v>2788890</v>
      </c>
      <c r="F260" s="12">
        <v>2899989</v>
      </c>
      <c r="G260" s="12">
        <f>F260</f>
        <v>2899989</v>
      </c>
      <c r="H260" s="85">
        <v>2614422</v>
      </c>
      <c r="I260" s="11"/>
    </row>
    <row r="261" spans="2:9" x14ac:dyDescent="0.2">
      <c r="B261" s="14" t="s">
        <v>153</v>
      </c>
      <c r="C261" s="15">
        <f>SUM(C259:C260)</f>
        <v>5987641</v>
      </c>
      <c r="D261" s="15">
        <f t="shared" ref="D261:H261" si="36">SUM(D259:D260)</f>
        <v>5454789</v>
      </c>
      <c r="E261" s="15">
        <f t="shared" si="36"/>
        <v>5777690</v>
      </c>
      <c r="F261" s="15">
        <f t="shared" si="36"/>
        <v>5467759</v>
      </c>
      <c r="G261" s="15">
        <f t="shared" si="36"/>
        <v>5467759</v>
      </c>
      <c r="H261" s="123">
        <f t="shared" si="36"/>
        <v>3938674</v>
      </c>
      <c r="I261" s="11"/>
    </row>
    <row r="262" spans="2:9" x14ac:dyDescent="0.2">
      <c r="B262" s="11"/>
      <c r="C262" s="9"/>
      <c r="D262" s="9"/>
      <c r="E262" s="9"/>
      <c r="F262" s="9"/>
      <c r="G262" s="9"/>
      <c r="H262" s="124"/>
      <c r="I262" s="11"/>
    </row>
    <row r="263" spans="2:9" x14ac:dyDescent="0.2">
      <c r="B263" s="14" t="s">
        <v>154</v>
      </c>
      <c r="C263" s="9"/>
      <c r="D263" s="9"/>
      <c r="E263" s="9"/>
      <c r="F263" s="9"/>
      <c r="G263" s="9"/>
      <c r="H263" s="124"/>
      <c r="I263" s="11"/>
    </row>
    <row r="264" spans="2:9" x14ac:dyDescent="0.2">
      <c r="B264" s="14"/>
      <c r="C264" s="9"/>
      <c r="D264" s="9"/>
      <c r="E264" s="9"/>
      <c r="F264" s="9"/>
      <c r="G264" s="9"/>
      <c r="H264" s="124"/>
      <c r="I264" s="11"/>
    </row>
    <row r="265" spans="2:9" x14ac:dyDescent="0.2">
      <c r="B265" s="11" t="s">
        <v>151</v>
      </c>
      <c r="C265" s="12">
        <v>2315125</v>
      </c>
      <c r="D265" s="12">
        <v>1526277</v>
      </c>
      <c r="E265" s="12">
        <v>1762552</v>
      </c>
      <c r="F265" s="12">
        <v>2654652</v>
      </c>
      <c r="G265" s="12">
        <f>F265</f>
        <v>2654652</v>
      </c>
      <c r="H265" s="85">
        <v>1324425</v>
      </c>
      <c r="I265" s="11"/>
    </row>
    <row r="266" spans="2:9" x14ac:dyDescent="0.2">
      <c r="B266" s="13" t="s">
        <v>152</v>
      </c>
      <c r="C266" s="12">
        <v>1425623</v>
      </c>
      <c r="D266" s="12">
        <v>1315244</v>
      </c>
      <c r="E266" s="12">
        <v>1324252</v>
      </c>
      <c r="F266" s="12">
        <v>1526255</v>
      </c>
      <c r="G266" s="12">
        <f>F266</f>
        <v>1526255</v>
      </c>
      <c r="H266" s="85">
        <v>1224526</v>
      </c>
      <c r="I266" s="11"/>
    </row>
    <row r="267" spans="2:9" x14ac:dyDescent="0.2">
      <c r="B267" s="14" t="s">
        <v>153</v>
      </c>
      <c r="C267" s="15">
        <f>SUM(C265:C266)</f>
        <v>3740748</v>
      </c>
      <c r="D267" s="15">
        <f t="shared" ref="D267:H267" si="37">SUM(D265:D266)</f>
        <v>2841521</v>
      </c>
      <c r="E267" s="15">
        <f t="shared" si="37"/>
        <v>3086804</v>
      </c>
      <c r="F267" s="15">
        <f t="shared" si="37"/>
        <v>4180907</v>
      </c>
      <c r="G267" s="15">
        <f t="shared" si="37"/>
        <v>4180907</v>
      </c>
      <c r="H267" s="123">
        <f t="shared" si="37"/>
        <v>2548951</v>
      </c>
      <c r="I267" s="11"/>
    </row>
    <row r="268" spans="2:9" x14ac:dyDescent="0.2">
      <c r="B268" s="11"/>
      <c r="C268" s="9"/>
      <c r="D268" s="9"/>
      <c r="E268" s="9"/>
      <c r="F268" s="9"/>
      <c r="G268" s="9"/>
      <c r="H268" s="124"/>
      <c r="I268" s="11"/>
    </row>
    <row r="269" spans="2:9" x14ac:dyDescent="0.2">
      <c r="B269" s="14" t="s">
        <v>155</v>
      </c>
      <c r="C269" s="9"/>
      <c r="D269" s="9"/>
      <c r="E269" s="9"/>
      <c r="F269" s="9"/>
      <c r="G269" s="9"/>
      <c r="H269" s="124"/>
      <c r="I269" s="11"/>
    </row>
    <row r="270" spans="2:9" x14ac:dyDescent="0.2">
      <c r="B270" s="11" t="s">
        <v>151</v>
      </c>
      <c r="C270" s="12">
        <v>1424562</v>
      </c>
      <c r="D270" s="12">
        <v>1242399</v>
      </c>
      <c r="E270" s="12">
        <v>1262673</v>
      </c>
      <c r="F270" s="12">
        <v>1526562</v>
      </c>
      <c r="G270" s="12">
        <f>F270</f>
        <v>1526562</v>
      </c>
      <c r="H270" s="85">
        <v>1727632</v>
      </c>
      <c r="I270" s="11"/>
    </row>
    <row r="271" spans="2:9" x14ac:dyDescent="0.2">
      <c r="B271" s="13" t="s">
        <v>152</v>
      </c>
      <c r="C271" s="12">
        <v>1667880</v>
      </c>
      <c r="D271" s="12">
        <v>1992837</v>
      </c>
      <c r="E271" s="12">
        <v>1425627</v>
      </c>
      <c r="F271" s="12">
        <v>1525262</v>
      </c>
      <c r="G271" s="12">
        <f>F271</f>
        <v>1525262</v>
      </c>
      <c r="H271" s="85">
        <v>1625533</v>
      </c>
      <c r="I271" s="11"/>
    </row>
    <row r="272" spans="2:9" x14ac:dyDescent="0.2">
      <c r="B272" s="14" t="s">
        <v>153</v>
      </c>
      <c r="C272" s="15">
        <f>SUM(C270:C271)</f>
        <v>3092442</v>
      </c>
      <c r="D272" s="15">
        <f t="shared" ref="D272:H272" si="38">SUM(D270:D271)</f>
        <v>3235236</v>
      </c>
      <c r="E272" s="15">
        <f t="shared" si="38"/>
        <v>2688300</v>
      </c>
      <c r="F272" s="15">
        <f t="shared" si="38"/>
        <v>3051824</v>
      </c>
      <c r="G272" s="15">
        <f t="shared" si="38"/>
        <v>3051824</v>
      </c>
      <c r="H272" s="123">
        <f t="shared" si="38"/>
        <v>3353165</v>
      </c>
      <c r="I272" s="11"/>
    </row>
    <row r="273" spans="2:9" x14ac:dyDescent="0.2">
      <c r="B273" s="11"/>
      <c r="C273" s="9"/>
      <c r="D273" s="9"/>
      <c r="E273" s="9"/>
      <c r="F273" s="9"/>
      <c r="G273" s="9"/>
      <c r="H273" s="124"/>
      <c r="I273" s="11"/>
    </row>
    <row r="274" spans="2:9" x14ac:dyDescent="0.2">
      <c r="B274" s="14" t="s">
        <v>156</v>
      </c>
      <c r="C274" s="9"/>
      <c r="D274" s="9"/>
      <c r="E274" s="9"/>
      <c r="F274" s="9"/>
      <c r="G274" s="9"/>
      <c r="H274" s="124"/>
      <c r="I274" s="11"/>
    </row>
    <row r="275" spans="2:9" x14ac:dyDescent="0.2">
      <c r="B275" s="11" t="s">
        <v>151</v>
      </c>
      <c r="C275" s="12">
        <v>1314255</v>
      </c>
      <c r="D275" s="12">
        <v>1666722</v>
      </c>
      <c r="E275" s="12">
        <v>1762223</v>
      </c>
      <c r="F275" s="12">
        <v>1282922</v>
      </c>
      <c r="G275" s="12">
        <f>F275</f>
        <v>1282922</v>
      </c>
      <c r="H275" s="85">
        <v>1424425</v>
      </c>
      <c r="I275" s="11"/>
    </row>
    <row r="276" spans="2:9" x14ac:dyDescent="0.2">
      <c r="B276" s="13" t="s">
        <v>152</v>
      </c>
      <c r="C276" s="12">
        <v>1232425</v>
      </c>
      <c r="D276" s="12">
        <v>1424525</v>
      </c>
      <c r="E276" s="12">
        <v>1777890</v>
      </c>
      <c r="F276" s="12">
        <v>1889222</v>
      </c>
      <c r="G276" s="12">
        <f>F276</f>
        <v>1889222</v>
      </c>
      <c r="H276" s="85">
        <v>1727726</v>
      </c>
      <c r="I276" s="11"/>
    </row>
    <row r="277" spans="2:9" x14ac:dyDescent="0.2">
      <c r="B277" s="14" t="s">
        <v>153</v>
      </c>
      <c r="C277" s="15">
        <f>SUM(C275:C276)</f>
        <v>2546680</v>
      </c>
      <c r="D277" s="15">
        <f t="shared" ref="D277:H277" si="39">SUM(D275:D276)</f>
        <v>3091247</v>
      </c>
      <c r="E277" s="15">
        <f t="shared" si="39"/>
        <v>3540113</v>
      </c>
      <c r="F277" s="15">
        <f t="shared" si="39"/>
        <v>3172144</v>
      </c>
      <c r="G277" s="15">
        <f t="shared" si="39"/>
        <v>3172144</v>
      </c>
      <c r="H277" s="123">
        <f t="shared" si="39"/>
        <v>3152151</v>
      </c>
      <c r="I277" s="11"/>
    </row>
    <row r="278" spans="2:9" x14ac:dyDescent="0.2">
      <c r="B278" s="11"/>
      <c r="C278" s="9"/>
      <c r="D278" s="9"/>
      <c r="E278" s="9"/>
      <c r="F278" s="9"/>
      <c r="G278" s="9"/>
      <c r="H278" s="124"/>
      <c r="I278" s="11"/>
    </row>
    <row r="279" spans="2:9" x14ac:dyDescent="0.2">
      <c r="B279" s="14" t="s">
        <v>157</v>
      </c>
      <c r="C279" s="12"/>
      <c r="D279" s="12"/>
      <c r="E279" s="12"/>
      <c r="F279" s="12"/>
      <c r="G279" s="12"/>
      <c r="H279" s="85"/>
      <c r="I279" s="11"/>
    </row>
    <row r="280" spans="2:9" x14ac:dyDescent="0.2">
      <c r="B280" s="11" t="s">
        <v>158</v>
      </c>
      <c r="C280" s="12">
        <v>2789000</v>
      </c>
      <c r="D280" s="12">
        <v>2134356</v>
      </c>
      <c r="E280" s="12">
        <v>2908880</v>
      </c>
      <c r="F280" s="12">
        <v>2870000</v>
      </c>
      <c r="G280" s="12">
        <f>F280</f>
        <v>2870000</v>
      </c>
      <c r="H280" s="85">
        <v>2987600</v>
      </c>
      <c r="I280" s="11"/>
    </row>
    <row r="281" spans="2:9" x14ac:dyDescent="0.2">
      <c r="B281" s="11" t="s">
        <v>159</v>
      </c>
      <c r="C281" s="12">
        <v>2300000</v>
      </c>
      <c r="D281" s="12">
        <v>2657000</v>
      </c>
      <c r="E281" s="12">
        <v>2134357</v>
      </c>
      <c r="F281" s="12">
        <v>3000000</v>
      </c>
      <c r="G281" s="12">
        <f t="shared" ref="G281:G282" si="40">F281</f>
        <v>3000000</v>
      </c>
      <c r="H281" s="85">
        <v>2988800</v>
      </c>
      <c r="I281" s="11"/>
    </row>
    <row r="282" spans="2:9" x14ac:dyDescent="0.2">
      <c r="B282" s="11" t="s">
        <v>160</v>
      </c>
      <c r="C282" s="12">
        <v>3000000</v>
      </c>
      <c r="D282" s="12">
        <v>2768700</v>
      </c>
      <c r="E282" s="12">
        <v>2657980</v>
      </c>
      <c r="F282" s="12">
        <v>2890000</v>
      </c>
      <c r="G282" s="12">
        <f t="shared" si="40"/>
        <v>2890000</v>
      </c>
      <c r="H282" s="85">
        <v>2776600</v>
      </c>
      <c r="I282" s="11"/>
    </row>
    <row r="283" spans="2:9" x14ac:dyDescent="0.2">
      <c r="B283" s="14" t="s">
        <v>153</v>
      </c>
      <c r="C283" s="15">
        <f>SUM(C279:C282)</f>
        <v>8089000</v>
      </c>
      <c r="D283" s="15">
        <f t="shared" ref="D283:H283" si="41">SUM(D279:D282)</f>
        <v>7560056</v>
      </c>
      <c r="E283" s="15">
        <f t="shared" si="41"/>
        <v>7701217</v>
      </c>
      <c r="F283" s="15">
        <f t="shared" si="41"/>
        <v>8760000</v>
      </c>
      <c r="G283" s="15">
        <f t="shared" si="41"/>
        <v>8760000</v>
      </c>
      <c r="H283" s="123">
        <f t="shared" si="41"/>
        <v>8753000</v>
      </c>
      <c r="I283" s="11"/>
    </row>
    <row r="284" spans="2:9" x14ac:dyDescent="0.2">
      <c r="B284" s="16" t="s">
        <v>161</v>
      </c>
      <c r="C284" s="15">
        <f>SUM(C261+C267+C272+C277+C283)</f>
        <v>23456511</v>
      </c>
      <c r="D284" s="15">
        <f t="shared" ref="D284:H284" si="42">SUM(D261+D267+D272+D277+D283)</f>
        <v>22182849</v>
      </c>
      <c r="E284" s="15">
        <f t="shared" si="42"/>
        <v>22794124</v>
      </c>
      <c r="F284" s="15">
        <f t="shared" si="42"/>
        <v>24632634</v>
      </c>
      <c r="G284" s="15">
        <f t="shared" si="42"/>
        <v>24632634</v>
      </c>
      <c r="H284" s="123">
        <f t="shared" si="42"/>
        <v>21745941</v>
      </c>
      <c r="I284" s="11"/>
    </row>
    <row r="285" spans="2:9" x14ac:dyDescent="0.2">
      <c r="B285" s="11"/>
      <c r="C285" s="11"/>
      <c r="D285" s="11"/>
      <c r="E285" s="11"/>
      <c r="F285" s="11"/>
      <c r="G285" s="11"/>
      <c r="H285" s="80"/>
      <c r="I285" s="11"/>
    </row>
    <row r="286" spans="2:9" x14ac:dyDescent="0.2">
      <c r="B286" s="11"/>
      <c r="C286" s="112"/>
      <c r="D286" s="112"/>
      <c r="E286" s="112"/>
      <c r="F286" s="112"/>
      <c r="G286" s="112"/>
      <c r="H286" s="129"/>
      <c r="I286" s="11"/>
    </row>
    <row r="287" spans="2:9" x14ac:dyDescent="0.2">
      <c r="B287" s="11"/>
      <c r="C287" s="11"/>
      <c r="D287" s="11"/>
      <c r="E287" s="11"/>
      <c r="F287" s="25"/>
      <c r="G287" s="25" t="s">
        <v>0</v>
      </c>
      <c r="H287" s="81" t="s">
        <v>187</v>
      </c>
      <c r="I287" s="11"/>
    </row>
    <row r="288" spans="2:9" x14ac:dyDescent="0.2">
      <c r="B288" s="11"/>
      <c r="C288" s="26" t="s">
        <v>211</v>
      </c>
      <c r="D288" s="26" t="s">
        <v>213</v>
      </c>
      <c r="E288" s="26" t="s">
        <v>215</v>
      </c>
      <c r="F288" s="26" t="s">
        <v>216</v>
      </c>
      <c r="G288" s="25" t="s">
        <v>217</v>
      </c>
      <c r="H288" s="82" t="s">
        <v>218</v>
      </c>
      <c r="I288" s="11"/>
    </row>
    <row r="289" spans="2:9" ht="24" x14ac:dyDescent="0.2">
      <c r="B289" s="19" t="s">
        <v>339</v>
      </c>
      <c r="C289" s="18" t="s">
        <v>212</v>
      </c>
      <c r="D289" s="18" t="s">
        <v>214</v>
      </c>
      <c r="E289" s="18" t="s">
        <v>214</v>
      </c>
      <c r="F289" s="18" t="s">
        <v>214</v>
      </c>
      <c r="G289" s="18" t="s">
        <v>214</v>
      </c>
      <c r="H289" s="82" t="s">
        <v>214</v>
      </c>
      <c r="I289" s="11"/>
    </row>
    <row r="290" spans="2:9" x14ac:dyDescent="0.2">
      <c r="B290" s="100"/>
      <c r="C290" s="11"/>
      <c r="D290" s="11"/>
      <c r="E290" s="11"/>
      <c r="F290" s="11"/>
      <c r="G290" s="11"/>
      <c r="H290" s="80"/>
      <c r="I290" s="11"/>
    </row>
    <row r="291" spans="2:9" x14ac:dyDescent="0.2">
      <c r="B291" s="8" t="s">
        <v>340</v>
      </c>
      <c r="C291" s="11"/>
      <c r="D291" s="11"/>
      <c r="E291" s="11"/>
      <c r="F291" s="11"/>
      <c r="G291" s="11"/>
      <c r="H291" s="80"/>
      <c r="I291" s="11"/>
    </row>
    <row r="292" spans="2:9" ht="24" x14ac:dyDescent="0.2">
      <c r="B292" s="48" t="s">
        <v>341</v>
      </c>
      <c r="C292" s="12">
        <v>1550000</v>
      </c>
      <c r="D292" s="12">
        <v>1900008</v>
      </c>
      <c r="E292" s="12">
        <v>1678900</v>
      </c>
      <c r="F292" s="12">
        <v>2390000</v>
      </c>
      <c r="G292" s="12">
        <f>F292</f>
        <v>2390000</v>
      </c>
      <c r="H292" s="85">
        <v>2319084</v>
      </c>
      <c r="I292" s="11"/>
    </row>
    <row r="293" spans="2:9" x14ac:dyDescent="0.2">
      <c r="B293" s="13" t="s">
        <v>342</v>
      </c>
      <c r="C293" s="12">
        <v>2000034</v>
      </c>
      <c r="D293" s="12">
        <v>1458900</v>
      </c>
      <c r="E293" s="12">
        <v>1765490</v>
      </c>
      <c r="F293" s="12">
        <v>2655589</v>
      </c>
      <c r="G293" s="12">
        <f t="shared" ref="G293:G294" si="43">F293</f>
        <v>2655589</v>
      </c>
      <c r="H293" s="85">
        <v>2098900</v>
      </c>
      <c r="I293" s="11"/>
    </row>
    <row r="294" spans="2:9" x14ac:dyDescent="0.2">
      <c r="B294" s="13" t="s">
        <v>343</v>
      </c>
      <c r="C294" s="113">
        <v>1245590</v>
      </c>
      <c r="D294" s="12">
        <v>1099080</v>
      </c>
      <c r="E294" s="12">
        <v>1234690</v>
      </c>
      <c r="F294" s="12">
        <v>2543389</v>
      </c>
      <c r="G294" s="12">
        <f t="shared" si="43"/>
        <v>2543389</v>
      </c>
      <c r="H294" s="85">
        <v>1543209</v>
      </c>
      <c r="I294" s="11"/>
    </row>
    <row r="295" spans="2:9" x14ac:dyDescent="0.2">
      <c r="B295" s="8" t="s">
        <v>344</v>
      </c>
      <c r="C295" s="15">
        <f>(SUM(C292:C293))-C294</f>
        <v>2304444</v>
      </c>
      <c r="D295" s="15">
        <f t="shared" ref="D295:H295" si="44">(SUM(D292:D293))-D294</f>
        <v>2259828</v>
      </c>
      <c r="E295" s="15">
        <f t="shared" si="44"/>
        <v>2209700</v>
      </c>
      <c r="F295" s="15">
        <f t="shared" si="44"/>
        <v>2502200</v>
      </c>
      <c r="G295" s="15">
        <f t="shared" si="44"/>
        <v>2502200</v>
      </c>
      <c r="H295" s="123">
        <f t="shared" si="44"/>
        <v>2874775</v>
      </c>
      <c r="I295" s="11"/>
    </row>
    <row r="296" spans="2:9" x14ac:dyDescent="0.2">
      <c r="B296" s="8" t="s">
        <v>345</v>
      </c>
      <c r="C296" s="11"/>
      <c r="D296" s="11"/>
      <c r="E296" s="11"/>
      <c r="F296" s="11"/>
      <c r="G296" s="11"/>
      <c r="H296" s="80"/>
      <c r="I296" s="11"/>
    </row>
    <row r="297" spans="2:9" x14ac:dyDescent="0.2">
      <c r="B297" s="13" t="s">
        <v>302</v>
      </c>
      <c r="C297" s="12">
        <v>2450000</v>
      </c>
      <c r="D297" s="12">
        <v>2543000</v>
      </c>
      <c r="E297" s="12">
        <v>2654900</v>
      </c>
      <c r="F297" s="12">
        <v>2435600</v>
      </c>
      <c r="G297" s="12">
        <f>F297</f>
        <v>2435600</v>
      </c>
      <c r="H297" s="85">
        <v>2543567</v>
      </c>
      <c r="I297" s="11"/>
    </row>
    <row r="298" spans="2:9" x14ac:dyDescent="0.2">
      <c r="B298" s="13" t="s">
        <v>346</v>
      </c>
      <c r="C298" s="12">
        <v>2313900</v>
      </c>
      <c r="D298" s="12">
        <v>2654000</v>
      </c>
      <c r="E298" s="12">
        <v>2543678</v>
      </c>
      <c r="F298" s="12">
        <v>2413355</v>
      </c>
      <c r="G298" s="12">
        <f t="shared" ref="G298:G299" si="45">F298</f>
        <v>2413355</v>
      </c>
      <c r="H298" s="85">
        <v>2190009</v>
      </c>
      <c r="I298" s="11"/>
    </row>
    <row r="299" spans="2:9" x14ac:dyDescent="0.2">
      <c r="B299" s="13" t="s">
        <v>343</v>
      </c>
      <c r="C299" s="12">
        <v>1570000</v>
      </c>
      <c r="D299" s="12">
        <v>1430000</v>
      </c>
      <c r="E299" s="12">
        <v>1524678</v>
      </c>
      <c r="F299" s="12">
        <v>1677788</v>
      </c>
      <c r="G299" s="12">
        <f t="shared" si="45"/>
        <v>1677788</v>
      </c>
      <c r="H299" s="85">
        <v>1675432</v>
      </c>
      <c r="I299" s="11"/>
    </row>
    <row r="300" spans="2:9" s="17" customFormat="1" x14ac:dyDescent="0.2">
      <c r="B300" s="132"/>
      <c r="C300" s="114">
        <f>SUM(C297:C298)-C299</f>
        <v>3193900</v>
      </c>
      <c r="D300" s="114">
        <f t="shared" ref="D300:H300" si="46">SUM(D297:D298)-D299</f>
        <v>3767000</v>
      </c>
      <c r="E300" s="114">
        <f t="shared" si="46"/>
        <v>3673900</v>
      </c>
      <c r="F300" s="114">
        <f t="shared" si="46"/>
        <v>3171167</v>
      </c>
      <c r="G300" s="114">
        <f t="shared" si="46"/>
        <v>3171167</v>
      </c>
      <c r="H300" s="85">
        <f t="shared" si="46"/>
        <v>3058144</v>
      </c>
      <c r="I300" s="16"/>
    </row>
    <row r="301" spans="2:9" ht="24" x14ac:dyDescent="0.2">
      <c r="B301" s="48" t="s">
        <v>347</v>
      </c>
      <c r="C301" s="12">
        <v>1456780</v>
      </c>
      <c r="D301" s="12">
        <v>1556780</v>
      </c>
      <c r="E301" s="12">
        <v>1988760</v>
      </c>
      <c r="F301" s="12">
        <v>1665430</v>
      </c>
      <c r="G301" s="12">
        <f>F301</f>
        <v>1665430</v>
      </c>
      <c r="H301" s="85">
        <v>1334210</v>
      </c>
      <c r="I301" s="11"/>
    </row>
    <row r="302" spans="2:9" x14ac:dyDescent="0.2">
      <c r="B302" s="8" t="s">
        <v>348</v>
      </c>
      <c r="C302" s="15">
        <f>C300-C301</f>
        <v>1737120</v>
      </c>
      <c r="D302" s="15">
        <f t="shared" ref="D302:H302" si="47">D300-D301</f>
        <v>2210220</v>
      </c>
      <c r="E302" s="15">
        <f t="shared" si="47"/>
        <v>1685140</v>
      </c>
      <c r="F302" s="15">
        <f t="shared" si="47"/>
        <v>1505737</v>
      </c>
      <c r="G302" s="15">
        <f t="shared" si="47"/>
        <v>1505737</v>
      </c>
      <c r="H302" s="123">
        <f t="shared" si="47"/>
        <v>1723934</v>
      </c>
      <c r="I302" s="11"/>
    </row>
    <row r="303" spans="2:9" x14ac:dyDescent="0.2">
      <c r="B303" s="8" t="s">
        <v>349</v>
      </c>
      <c r="C303" s="15">
        <f>C295+C302</f>
        <v>4041564</v>
      </c>
      <c r="D303" s="15">
        <f t="shared" ref="D303:H303" si="48">D295+D302</f>
        <v>4470048</v>
      </c>
      <c r="E303" s="15">
        <f t="shared" si="48"/>
        <v>3894840</v>
      </c>
      <c r="F303" s="15">
        <f t="shared" si="48"/>
        <v>4007937</v>
      </c>
      <c r="G303" s="15">
        <f t="shared" si="48"/>
        <v>4007937</v>
      </c>
      <c r="H303" s="123">
        <f t="shared" si="48"/>
        <v>4598709</v>
      </c>
      <c r="I303" s="11"/>
    </row>
    <row r="304" spans="2:9" x14ac:dyDescent="0.2">
      <c r="B304" s="11"/>
      <c r="C304" s="11"/>
      <c r="D304" s="11"/>
      <c r="E304" s="11"/>
      <c r="F304" s="11"/>
      <c r="G304" s="11"/>
      <c r="H304" s="80"/>
      <c r="I304" s="11"/>
    </row>
    <row r="305" spans="2:9" x14ac:dyDescent="0.2">
      <c r="B305" s="11"/>
      <c r="C305" s="11"/>
      <c r="D305" s="11"/>
      <c r="E305" s="11"/>
      <c r="F305" s="25"/>
      <c r="G305" s="25" t="s">
        <v>0</v>
      </c>
      <c r="H305" s="81" t="s">
        <v>187</v>
      </c>
      <c r="I305" s="11"/>
    </row>
    <row r="306" spans="2:9" x14ac:dyDescent="0.2">
      <c r="B306" s="11"/>
      <c r="C306" s="26" t="s">
        <v>211</v>
      </c>
      <c r="D306" s="26" t="s">
        <v>213</v>
      </c>
      <c r="E306" s="26" t="s">
        <v>215</v>
      </c>
      <c r="F306" s="26" t="s">
        <v>216</v>
      </c>
      <c r="G306" s="25" t="s">
        <v>217</v>
      </c>
      <c r="H306" s="82" t="s">
        <v>218</v>
      </c>
      <c r="I306" s="11"/>
    </row>
    <row r="307" spans="2:9" ht="24" x14ac:dyDescent="0.2">
      <c r="B307" s="19" t="s">
        <v>350</v>
      </c>
      <c r="C307" s="18" t="s">
        <v>212</v>
      </c>
      <c r="D307" s="18" t="s">
        <v>214</v>
      </c>
      <c r="E307" s="18" t="s">
        <v>214</v>
      </c>
      <c r="F307" s="18" t="s">
        <v>214</v>
      </c>
      <c r="G307" s="18" t="s">
        <v>214</v>
      </c>
      <c r="H307" s="82" t="s">
        <v>214</v>
      </c>
      <c r="I307" s="11"/>
    </row>
    <row r="308" spans="2:9" x14ac:dyDescent="0.2">
      <c r="B308" s="8" t="s">
        <v>340</v>
      </c>
      <c r="C308" s="9"/>
      <c r="D308" s="9"/>
      <c r="E308" s="9"/>
      <c r="F308" s="9"/>
      <c r="G308" s="9"/>
      <c r="H308" s="124"/>
      <c r="I308" s="11"/>
    </row>
    <row r="309" spans="2:9" x14ac:dyDescent="0.2">
      <c r="B309" s="13" t="s">
        <v>351</v>
      </c>
      <c r="C309" s="12">
        <v>2430090</v>
      </c>
      <c r="D309" s="12">
        <v>2543890</v>
      </c>
      <c r="E309" s="12">
        <v>2114570</v>
      </c>
      <c r="F309" s="12">
        <v>2111780</v>
      </c>
      <c r="G309" s="12">
        <f>F309</f>
        <v>2111780</v>
      </c>
      <c r="H309" s="85">
        <v>2455500</v>
      </c>
      <c r="I309" s="11"/>
    </row>
    <row r="310" spans="2:9" ht="24" x14ac:dyDescent="0.2">
      <c r="B310" s="48" t="s">
        <v>352</v>
      </c>
      <c r="C310" s="12">
        <v>2568900</v>
      </c>
      <c r="D310" s="12">
        <v>2543670</v>
      </c>
      <c r="E310" s="12">
        <v>2166780</v>
      </c>
      <c r="F310" s="12">
        <v>2459900</v>
      </c>
      <c r="G310" s="12">
        <f t="shared" ref="G310:G311" si="49">F310</f>
        <v>2459900</v>
      </c>
      <c r="H310" s="85">
        <v>1900080</v>
      </c>
      <c r="I310" s="11"/>
    </row>
    <row r="311" spans="2:9" x14ac:dyDescent="0.2">
      <c r="B311" s="13" t="s">
        <v>343</v>
      </c>
      <c r="C311" s="12">
        <v>1999090</v>
      </c>
      <c r="D311" s="12">
        <v>1888760</v>
      </c>
      <c r="E311" s="12">
        <v>1227780</v>
      </c>
      <c r="F311" s="12">
        <v>1222450</v>
      </c>
      <c r="G311" s="12">
        <f t="shared" si="49"/>
        <v>1222450</v>
      </c>
      <c r="H311" s="85">
        <v>1655400</v>
      </c>
      <c r="I311" s="11"/>
    </row>
    <row r="312" spans="2:9" s="17" customFormat="1" x14ac:dyDescent="0.2">
      <c r="B312" s="109" t="s">
        <v>344</v>
      </c>
      <c r="C312" s="114">
        <f>SUM(C309:C310)-C311</f>
        <v>2999900</v>
      </c>
      <c r="D312" s="114">
        <f t="shared" ref="D312:H312" si="50">SUM(D309:D310)-D311</f>
        <v>3198800</v>
      </c>
      <c r="E312" s="114">
        <f t="shared" si="50"/>
        <v>3053570</v>
      </c>
      <c r="F312" s="114">
        <f t="shared" si="50"/>
        <v>3349230</v>
      </c>
      <c r="G312" s="114">
        <f t="shared" si="50"/>
        <v>3349230</v>
      </c>
      <c r="H312" s="123">
        <f t="shared" si="50"/>
        <v>2700180</v>
      </c>
      <c r="I312" s="16"/>
    </row>
    <row r="313" spans="2:9" x14ac:dyDescent="0.2">
      <c r="B313" s="11"/>
      <c r="C313" s="11"/>
      <c r="D313" s="11"/>
      <c r="E313" s="11"/>
      <c r="F313" s="11"/>
      <c r="G313" s="11"/>
      <c r="H313" s="80"/>
      <c r="I313" s="11"/>
    </row>
    <row r="314" spans="2:9" s="1" customFormat="1" x14ac:dyDescent="0.2">
      <c r="B314" s="133" t="s">
        <v>476</v>
      </c>
      <c r="C314" s="137" t="s">
        <v>207</v>
      </c>
      <c r="D314" s="137" t="s">
        <v>208</v>
      </c>
      <c r="E314" s="134" t="s">
        <v>209</v>
      </c>
      <c r="F314" s="134" t="s">
        <v>210</v>
      </c>
      <c r="G314" s="134" t="s">
        <v>124</v>
      </c>
      <c r="H314" s="82" t="s">
        <v>218</v>
      </c>
      <c r="I314" s="40"/>
    </row>
    <row r="315" spans="2:9" s="1" customFormat="1" x14ac:dyDescent="0.2">
      <c r="B315" s="40"/>
      <c r="C315" s="135" t="s">
        <v>198</v>
      </c>
      <c r="D315" s="135" t="s">
        <v>199</v>
      </c>
      <c r="E315" s="135" t="s">
        <v>199</v>
      </c>
      <c r="F315" s="135" t="s">
        <v>198</v>
      </c>
      <c r="G315" s="135" t="s">
        <v>199</v>
      </c>
      <c r="H315" s="88"/>
      <c r="I315" s="40"/>
    </row>
    <row r="316" spans="2:9" s="1" customFormat="1" x14ac:dyDescent="0.2">
      <c r="B316" s="40" t="s">
        <v>204</v>
      </c>
      <c r="C316" s="39">
        <v>1155000</v>
      </c>
      <c r="D316" s="39">
        <v>1200000</v>
      </c>
      <c r="E316" s="39">
        <v>1454000</v>
      </c>
      <c r="F316" s="39">
        <v>1134500</v>
      </c>
      <c r="G316" s="39">
        <f>F316</f>
        <v>1134500</v>
      </c>
      <c r="H316" s="91">
        <v>1567800</v>
      </c>
      <c r="I316" s="40"/>
    </row>
    <row r="317" spans="2:9" s="1" customFormat="1" x14ac:dyDescent="0.2">
      <c r="B317" s="40" t="s">
        <v>205</v>
      </c>
      <c r="C317" s="39">
        <v>1310000</v>
      </c>
      <c r="D317" s="39">
        <v>1134400</v>
      </c>
      <c r="E317" s="39">
        <v>1314490</v>
      </c>
      <c r="F317" s="39">
        <v>1547000</v>
      </c>
      <c r="G317" s="39">
        <f t="shared" ref="G317:G319" si="51">F317</f>
        <v>1547000</v>
      </c>
      <c r="H317" s="91">
        <v>2122449</v>
      </c>
      <c r="I317" s="40"/>
    </row>
    <row r="318" spans="2:9" s="1" customFormat="1" x14ac:dyDescent="0.2">
      <c r="B318" s="40" t="s">
        <v>206</v>
      </c>
      <c r="C318" s="39">
        <v>1055666</v>
      </c>
      <c r="D318" s="39">
        <v>1056989</v>
      </c>
      <c r="E318" s="39">
        <v>1234354</v>
      </c>
      <c r="F318" s="39">
        <v>1078756</v>
      </c>
      <c r="G318" s="39">
        <f t="shared" si="51"/>
        <v>1078756</v>
      </c>
      <c r="H318" s="91">
        <v>1086787</v>
      </c>
      <c r="I318" s="40"/>
    </row>
    <row r="319" spans="2:9" s="1" customFormat="1" x14ac:dyDescent="0.2">
      <c r="B319" s="40" t="s">
        <v>148</v>
      </c>
      <c r="C319" s="39">
        <v>1000000</v>
      </c>
      <c r="D319" s="39">
        <v>1245000</v>
      </c>
      <c r="E319" s="39">
        <v>1000000</v>
      </c>
      <c r="F319" s="39">
        <v>1133900</v>
      </c>
      <c r="G319" s="39">
        <f t="shared" si="51"/>
        <v>1133900</v>
      </c>
      <c r="H319" s="91">
        <v>1000000</v>
      </c>
      <c r="I319" s="40"/>
    </row>
    <row r="320" spans="2:9" s="1" customFormat="1" x14ac:dyDescent="0.2">
      <c r="B320" s="40"/>
      <c r="C320" s="138">
        <f>SUM(C316:C319)</f>
        <v>4520666</v>
      </c>
      <c r="D320" s="138">
        <f t="shared" ref="D320:H320" si="52">SUM(D316:D319)</f>
        <v>4636389</v>
      </c>
      <c r="E320" s="138">
        <f t="shared" si="52"/>
        <v>5002844</v>
      </c>
      <c r="F320" s="138">
        <f t="shared" si="52"/>
        <v>4894156</v>
      </c>
      <c r="G320" s="138">
        <f t="shared" si="52"/>
        <v>4894156</v>
      </c>
      <c r="H320" s="172">
        <f t="shared" si="52"/>
        <v>5777036</v>
      </c>
      <c r="I320" s="40"/>
    </row>
    <row r="321" spans="2:9" s="1" customFormat="1" x14ac:dyDescent="0.2">
      <c r="B321" s="40"/>
      <c r="C321" s="138"/>
      <c r="D321" s="138"/>
      <c r="E321" s="138"/>
      <c r="F321" s="138"/>
      <c r="G321" s="138"/>
      <c r="H321" s="172"/>
      <c r="I321" s="40"/>
    </row>
    <row r="322" spans="2:9" x14ac:dyDescent="0.2">
      <c r="B322" s="8" t="s">
        <v>353</v>
      </c>
      <c r="C322" s="11"/>
      <c r="D322" s="11"/>
      <c r="E322" s="11"/>
      <c r="F322" s="11"/>
      <c r="G322" s="11"/>
      <c r="H322" s="80"/>
      <c r="I322" s="11"/>
    </row>
    <row r="323" spans="2:9" x14ac:dyDescent="0.2">
      <c r="B323" s="13" t="s">
        <v>354</v>
      </c>
      <c r="C323" s="12">
        <v>2415500</v>
      </c>
      <c r="D323" s="12">
        <v>2777667</v>
      </c>
      <c r="E323" s="12">
        <v>2445617</v>
      </c>
      <c r="F323" s="12">
        <v>2117780</v>
      </c>
      <c r="G323" s="12">
        <f>F323</f>
        <v>2117780</v>
      </c>
      <c r="H323" s="85">
        <v>2199090</v>
      </c>
      <c r="I323" s="11"/>
    </row>
    <row r="324" spans="2:9" x14ac:dyDescent="0.2">
      <c r="B324" s="13" t="s">
        <v>355</v>
      </c>
      <c r="C324" s="12">
        <v>2766889</v>
      </c>
      <c r="D324" s="12">
        <v>2888900</v>
      </c>
      <c r="E324" s="12">
        <v>2887610</v>
      </c>
      <c r="F324" s="12">
        <v>2665100</v>
      </c>
      <c r="G324" s="12">
        <f t="shared" ref="G324:G328" si="53">F324</f>
        <v>2665100</v>
      </c>
      <c r="H324" s="85">
        <v>2111000</v>
      </c>
      <c r="I324" s="11"/>
    </row>
    <row r="325" spans="2:9" x14ac:dyDescent="0.2">
      <c r="B325" s="13" t="s">
        <v>356</v>
      </c>
      <c r="C325" s="12">
        <v>2435550</v>
      </c>
      <c r="D325" s="12">
        <v>2334559</v>
      </c>
      <c r="E325" s="12">
        <v>2889000</v>
      </c>
      <c r="F325" s="12">
        <v>2554178</v>
      </c>
      <c r="G325" s="12">
        <f t="shared" si="53"/>
        <v>2554178</v>
      </c>
      <c r="H325" s="85">
        <v>2110090</v>
      </c>
      <c r="I325" s="11"/>
    </row>
    <row r="326" spans="2:9" x14ac:dyDescent="0.2">
      <c r="B326" s="13" t="s">
        <v>357</v>
      </c>
      <c r="C326" s="12">
        <v>2187790</v>
      </c>
      <c r="D326" s="12">
        <v>2165571</v>
      </c>
      <c r="E326" s="12">
        <v>2100002</v>
      </c>
      <c r="F326" s="12">
        <v>2666510</v>
      </c>
      <c r="G326" s="12">
        <f t="shared" si="53"/>
        <v>2666510</v>
      </c>
      <c r="H326" s="85">
        <v>2311109</v>
      </c>
      <c r="I326" s="11"/>
    </row>
    <row r="327" spans="2:9" x14ac:dyDescent="0.2">
      <c r="B327" s="13" t="s">
        <v>358</v>
      </c>
      <c r="C327" s="12">
        <v>2111456</v>
      </c>
      <c r="D327" s="12">
        <v>2999081</v>
      </c>
      <c r="E327" s="12">
        <v>2311000</v>
      </c>
      <c r="F327" s="12">
        <v>2554110</v>
      </c>
      <c r="G327" s="12">
        <f t="shared" si="53"/>
        <v>2554110</v>
      </c>
      <c r="H327" s="85">
        <v>2111998</v>
      </c>
      <c r="I327" s="11"/>
    </row>
    <row r="328" spans="2:9" x14ac:dyDescent="0.2">
      <c r="B328" s="13" t="s">
        <v>162</v>
      </c>
      <c r="C328" s="12">
        <v>2335770</v>
      </c>
      <c r="D328" s="12">
        <v>2998771</v>
      </c>
      <c r="E328" s="12">
        <v>2331444</v>
      </c>
      <c r="F328" s="12">
        <v>2144379</v>
      </c>
      <c r="G328" s="12">
        <f t="shared" si="53"/>
        <v>2144379</v>
      </c>
      <c r="H328" s="85">
        <v>2000000</v>
      </c>
      <c r="I328" s="11"/>
    </row>
    <row r="329" spans="2:9" ht="36" x14ac:dyDescent="0.2">
      <c r="B329" s="19" t="s">
        <v>359</v>
      </c>
      <c r="C329" s="15">
        <f>SUM(C323:C328)</f>
        <v>14252955</v>
      </c>
      <c r="D329" s="15">
        <f t="shared" ref="D329:H329" si="54">SUM(D323:D328)</f>
        <v>16164549</v>
      </c>
      <c r="E329" s="15">
        <f t="shared" si="54"/>
        <v>14964673</v>
      </c>
      <c r="F329" s="15">
        <f t="shared" si="54"/>
        <v>14702057</v>
      </c>
      <c r="G329" s="15">
        <f t="shared" si="54"/>
        <v>14702057</v>
      </c>
      <c r="H329" s="123">
        <f t="shared" si="54"/>
        <v>12843287</v>
      </c>
      <c r="I329" s="11"/>
    </row>
    <row r="330" spans="2:9" x14ac:dyDescent="0.2">
      <c r="B330" s="11"/>
      <c r="C330" s="9"/>
      <c r="D330" s="9"/>
      <c r="E330" s="9"/>
      <c r="F330" s="9"/>
      <c r="G330" s="9"/>
      <c r="H330" s="124"/>
      <c r="I330" s="11"/>
    </row>
    <row r="331" spans="2:9" x14ac:dyDescent="0.2">
      <c r="B331" s="11"/>
      <c r="C331" s="11"/>
      <c r="D331" s="11"/>
      <c r="E331" s="11"/>
      <c r="F331" s="11"/>
      <c r="G331" s="11"/>
      <c r="H331" s="80"/>
      <c r="I331" s="11"/>
    </row>
    <row r="332" spans="2:9" x14ac:dyDescent="0.2">
      <c r="B332" s="8" t="s">
        <v>223</v>
      </c>
      <c r="C332" s="11"/>
      <c r="D332" s="11"/>
      <c r="E332" s="11"/>
      <c r="F332" s="11"/>
      <c r="G332" s="11"/>
      <c r="H332" s="80"/>
      <c r="I332" s="11"/>
    </row>
    <row r="333" spans="2:9" x14ac:dyDescent="0.2">
      <c r="B333" s="11"/>
      <c r="C333" s="11"/>
      <c r="D333" s="11"/>
      <c r="E333" s="11"/>
      <c r="F333" s="11"/>
      <c r="G333" s="11"/>
      <c r="H333" s="80"/>
      <c r="I333" s="11"/>
    </row>
    <row r="334" spans="2:9" x14ac:dyDescent="0.2">
      <c r="B334" s="8" t="s">
        <v>163</v>
      </c>
      <c r="C334" s="11"/>
      <c r="D334" s="11"/>
      <c r="E334" s="11"/>
      <c r="F334" s="11"/>
      <c r="G334" s="11"/>
      <c r="H334" s="80"/>
      <c r="I334" s="11"/>
    </row>
    <row r="335" spans="2:9" x14ac:dyDescent="0.2">
      <c r="B335" s="8" t="s">
        <v>150</v>
      </c>
      <c r="C335" s="18" t="s">
        <v>34</v>
      </c>
      <c r="D335" s="18" t="s">
        <v>35</v>
      </c>
      <c r="E335" s="18" t="s">
        <v>36</v>
      </c>
      <c r="F335" s="18" t="s">
        <v>37</v>
      </c>
      <c r="G335" s="18" t="s">
        <v>2</v>
      </c>
      <c r="H335" s="82" t="s">
        <v>2</v>
      </c>
      <c r="I335" s="11"/>
    </row>
    <row r="336" spans="2:9" x14ac:dyDescent="0.2">
      <c r="B336" s="11"/>
      <c r="C336" s="18" t="s">
        <v>214</v>
      </c>
      <c r="D336" s="18" t="s">
        <v>214</v>
      </c>
      <c r="E336" s="18" t="s">
        <v>214</v>
      </c>
      <c r="F336" s="18" t="s">
        <v>214</v>
      </c>
      <c r="G336" s="18" t="s">
        <v>214</v>
      </c>
      <c r="H336" s="82" t="s">
        <v>214</v>
      </c>
      <c r="I336" s="11"/>
    </row>
    <row r="337" spans="2:9" x14ac:dyDescent="0.2">
      <c r="B337" s="13" t="s">
        <v>442</v>
      </c>
      <c r="C337" s="12">
        <v>1001110</v>
      </c>
      <c r="D337" s="12">
        <v>1000123</v>
      </c>
      <c r="E337" s="12">
        <v>1020000</v>
      </c>
      <c r="F337" s="12">
        <v>1328000</v>
      </c>
      <c r="G337" s="12">
        <f>F337</f>
        <v>1328000</v>
      </c>
      <c r="H337" s="85">
        <v>1000002</v>
      </c>
      <c r="I337" s="11"/>
    </row>
    <row r="338" spans="2:9" x14ac:dyDescent="0.2">
      <c r="B338" s="13" t="s">
        <v>442</v>
      </c>
      <c r="C338" s="12">
        <v>1200000</v>
      </c>
      <c r="D338" s="12">
        <v>1210000</v>
      </c>
      <c r="E338" s="12">
        <v>1247600</v>
      </c>
      <c r="F338" s="12">
        <v>1234500</v>
      </c>
      <c r="G338" s="12">
        <f>F338</f>
        <v>1234500</v>
      </c>
      <c r="H338" s="85">
        <v>1000000</v>
      </c>
      <c r="I338" s="11"/>
    </row>
    <row r="339" spans="2:9" x14ac:dyDescent="0.2">
      <c r="B339" s="14" t="s">
        <v>153</v>
      </c>
      <c r="C339" s="15">
        <f>SUM(C337:C338)</f>
        <v>2201110</v>
      </c>
      <c r="D339" s="15">
        <f t="shared" ref="D339:H339" si="55">SUM(D337:D338)</f>
        <v>2210123</v>
      </c>
      <c r="E339" s="15">
        <f t="shared" si="55"/>
        <v>2267600</v>
      </c>
      <c r="F339" s="15">
        <f t="shared" si="55"/>
        <v>2562500</v>
      </c>
      <c r="G339" s="15">
        <f t="shared" si="55"/>
        <v>2562500</v>
      </c>
      <c r="H339" s="123">
        <f t="shared" si="55"/>
        <v>2000002</v>
      </c>
      <c r="I339" s="11"/>
    </row>
    <row r="340" spans="2:9" x14ac:dyDescent="0.2">
      <c r="B340" s="8" t="s">
        <v>164</v>
      </c>
      <c r="C340" s="9"/>
      <c r="D340" s="9"/>
      <c r="E340" s="9"/>
      <c r="F340" s="9"/>
      <c r="G340" s="9"/>
      <c r="H340" s="124"/>
      <c r="I340" s="11"/>
    </row>
    <row r="341" spans="2:9" x14ac:dyDescent="0.2">
      <c r="B341" s="13" t="s">
        <v>440</v>
      </c>
      <c r="C341" s="12">
        <v>1300000</v>
      </c>
      <c r="D341" s="12">
        <v>1314567</v>
      </c>
      <c r="E341" s="12">
        <v>1087650</v>
      </c>
      <c r="F341" s="12">
        <v>1330000</v>
      </c>
      <c r="G341" s="12">
        <f>F341</f>
        <v>1330000</v>
      </c>
      <c r="H341" s="85">
        <v>1036789</v>
      </c>
      <c r="I341" s="11"/>
    </row>
    <row r="342" spans="2:9" x14ac:dyDescent="0.2">
      <c r="B342" s="13" t="s">
        <v>441</v>
      </c>
      <c r="C342" s="12">
        <v>1080000</v>
      </c>
      <c r="D342" s="12">
        <v>1314000</v>
      </c>
      <c r="E342" s="12">
        <v>1097600</v>
      </c>
      <c r="F342" s="12">
        <v>1111890</v>
      </c>
      <c r="G342" s="12">
        <f>F342</f>
        <v>1111890</v>
      </c>
      <c r="H342" s="85">
        <v>1080000</v>
      </c>
      <c r="I342" s="11"/>
    </row>
    <row r="343" spans="2:9" x14ac:dyDescent="0.2">
      <c r="B343" s="14" t="s">
        <v>153</v>
      </c>
      <c r="C343" s="15">
        <f>SUM(C341:C342)</f>
        <v>2380000</v>
      </c>
      <c r="D343" s="15">
        <f t="shared" ref="D343:H343" si="56">SUM(D341:D342)</f>
        <v>2628567</v>
      </c>
      <c r="E343" s="15">
        <f t="shared" si="56"/>
        <v>2185250</v>
      </c>
      <c r="F343" s="15">
        <f t="shared" si="56"/>
        <v>2441890</v>
      </c>
      <c r="G343" s="15">
        <f t="shared" si="56"/>
        <v>2441890</v>
      </c>
      <c r="H343" s="123">
        <f t="shared" si="56"/>
        <v>2116789</v>
      </c>
      <c r="I343" s="11"/>
    </row>
    <row r="344" spans="2:9" x14ac:dyDescent="0.2">
      <c r="B344" s="8" t="s">
        <v>165</v>
      </c>
      <c r="C344" s="9"/>
      <c r="D344" s="9"/>
      <c r="E344" s="9"/>
      <c r="F344" s="9"/>
      <c r="G344" s="9"/>
      <c r="H344" s="124"/>
      <c r="I344" s="11"/>
    </row>
    <row r="345" spans="2:9" x14ac:dyDescent="0.2">
      <c r="B345" s="13" t="s">
        <v>166</v>
      </c>
      <c r="C345" s="12">
        <v>1131200</v>
      </c>
      <c r="D345" s="12">
        <v>1056312</v>
      </c>
      <c r="E345" s="12">
        <v>1034546</v>
      </c>
      <c r="F345" s="12">
        <v>1111780</v>
      </c>
      <c r="G345" s="12">
        <f>F345</f>
        <v>1111780</v>
      </c>
      <c r="H345" s="85">
        <v>1079600</v>
      </c>
      <c r="I345" s="11"/>
    </row>
    <row r="346" spans="2:9" x14ac:dyDescent="0.2">
      <c r="B346" s="13" t="s">
        <v>167</v>
      </c>
      <c r="C346" s="12">
        <v>1034400</v>
      </c>
      <c r="D346" s="12">
        <v>1231290</v>
      </c>
      <c r="E346" s="12">
        <v>1048398</v>
      </c>
      <c r="F346" s="12">
        <v>1133330</v>
      </c>
      <c r="G346" s="12">
        <f>F346</f>
        <v>1133330</v>
      </c>
      <c r="H346" s="85">
        <v>1008000</v>
      </c>
      <c r="I346" s="11"/>
    </row>
    <row r="347" spans="2:9" x14ac:dyDescent="0.2">
      <c r="B347" s="14" t="s">
        <v>153</v>
      </c>
      <c r="C347" s="15">
        <f>SUM(C345:C346)</f>
        <v>2165600</v>
      </c>
      <c r="D347" s="15">
        <f t="shared" ref="D347:H347" si="57">SUM(D345:D346)</f>
        <v>2287602</v>
      </c>
      <c r="E347" s="15">
        <f t="shared" si="57"/>
        <v>2082944</v>
      </c>
      <c r="F347" s="15">
        <f t="shared" si="57"/>
        <v>2245110</v>
      </c>
      <c r="G347" s="15">
        <f t="shared" si="57"/>
        <v>2245110</v>
      </c>
      <c r="H347" s="123">
        <f t="shared" si="57"/>
        <v>2087600</v>
      </c>
      <c r="I347" s="11"/>
    </row>
    <row r="348" spans="2:9" x14ac:dyDescent="0.2">
      <c r="B348" s="14" t="s">
        <v>161</v>
      </c>
      <c r="C348" s="15">
        <f>SUM(C339+C343+C347)</f>
        <v>6746710</v>
      </c>
      <c r="D348" s="15">
        <f t="shared" ref="D348:H348" si="58">SUM(D339+D343+D347)</f>
        <v>7126292</v>
      </c>
      <c r="E348" s="15">
        <f t="shared" si="58"/>
        <v>6535794</v>
      </c>
      <c r="F348" s="15">
        <f t="shared" si="58"/>
        <v>7249500</v>
      </c>
      <c r="G348" s="15">
        <f t="shared" si="58"/>
        <v>7249500</v>
      </c>
      <c r="H348" s="123">
        <f t="shared" si="58"/>
        <v>6204391</v>
      </c>
      <c r="I348" s="11"/>
    </row>
    <row r="349" spans="2:9" x14ac:dyDescent="0.2">
      <c r="B349" s="11"/>
      <c r="C349" s="11"/>
      <c r="D349" s="11"/>
      <c r="E349" s="11"/>
      <c r="F349" s="11"/>
      <c r="G349" s="11"/>
      <c r="H349" s="80"/>
      <c r="I349" s="11"/>
    </row>
    <row r="350" spans="2:9" s="1" customFormat="1" x14ac:dyDescent="0.2">
      <c r="B350" s="133" t="s">
        <v>475</v>
      </c>
      <c r="C350" s="40"/>
      <c r="D350" s="40"/>
      <c r="E350" s="40"/>
      <c r="F350" s="40"/>
      <c r="G350" s="40"/>
      <c r="H350" s="40"/>
      <c r="I350" s="40"/>
    </row>
    <row r="351" spans="2:9" s="1" customFormat="1" x14ac:dyDescent="0.2">
      <c r="B351" s="40"/>
      <c r="C351" s="40"/>
      <c r="D351" s="40"/>
      <c r="E351" s="40"/>
      <c r="F351" s="40"/>
      <c r="G351" s="40"/>
      <c r="H351" s="40"/>
      <c r="I351" s="40"/>
    </row>
    <row r="352" spans="2:9" s="1" customFormat="1" ht="24" x14ac:dyDescent="0.2">
      <c r="B352" s="169" t="s">
        <v>189</v>
      </c>
      <c r="C352" s="229" t="s">
        <v>190</v>
      </c>
      <c r="D352" s="229"/>
      <c r="E352" s="229"/>
      <c r="F352" s="135" t="s">
        <v>194</v>
      </c>
      <c r="G352" s="135" t="s">
        <v>195</v>
      </c>
      <c r="H352" s="135" t="s">
        <v>195</v>
      </c>
      <c r="I352" s="40"/>
    </row>
    <row r="353" spans="2:9" s="1" customFormat="1" ht="24" x14ac:dyDescent="0.2">
      <c r="B353" s="40"/>
      <c r="C353" s="135" t="s">
        <v>191</v>
      </c>
      <c r="D353" s="135" t="s">
        <v>192</v>
      </c>
      <c r="E353" s="135" t="s">
        <v>193</v>
      </c>
      <c r="F353" s="135"/>
      <c r="G353" s="135" t="s">
        <v>196</v>
      </c>
      <c r="H353" s="135" t="s">
        <v>188</v>
      </c>
      <c r="I353" s="40"/>
    </row>
    <row r="354" spans="2:9" s="1" customFormat="1" x14ac:dyDescent="0.2">
      <c r="B354" s="40"/>
      <c r="C354" s="134" t="s">
        <v>197</v>
      </c>
      <c r="D354" s="134" t="s">
        <v>197</v>
      </c>
      <c r="E354" s="134" t="s">
        <v>197</v>
      </c>
      <c r="F354" s="135" t="s">
        <v>399</v>
      </c>
      <c r="G354" s="135" t="s">
        <v>199</v>
      </c>
      <c r="H354" s="135" t="s">
        <v>199</v>
      </c>
      <c r="I354" s="40"/>
    </row>
    <row r="355" spans="2:9" s="1" customFormat="1" x14ac:dyDescent="0.2">
      <c r="B355" s="40"/>
      <c r="C355" s="40"/>
      <c r="D355" s="40"/>
      <c r="E355" s="40"/>
      <c r="F355" s="40"/>
      <c r="G355" s="40"/>
      <c r="H355" s="40"/>
      <c r="I355" s="40"/>
    </row>
    <row r="356" spans="2:9" s="1" customFormat="1" x14ac:dyDescent="0.2">
      <c r="B356" s="40" t="s">
        <v>200</v>
      </c>
      <c r="C356" s="170">
        <v>1</v>
      </c>
      <c r="D356" s="170">
        <v>0</v>
      </c>
      <c r="E356" s="170">
        <f>SUM(C356:D356)</f>
        <v>1</v>
      </c>
      <c r="F356" s="39">
        <v>150000</v>
      </c>
      <c r="G356" s="39">
        <v>1140000</v>
      </c>
      <c r="H356" s="39">
        <v>1080000</v>
      </c>
      <c r="I356" s="40"/>
    </row>
    <row r="357" spans="2:9" s="1" customFormat="1" x14ac:dyDescent="0.2">
      <c r="B357" s="40" t="s">
        <v>201</v>
      </c>
      <c r="C357" s="170">
        <v>0.48</v>
      </c>
      <c r="D357" s="170">
        <v>0.22</v>
      </c>
      <c r="E357" s="170">
        <f t="shared" ref="E357:E359" si="59">SUM(C357:D357)</f>
        <v>0.7</v>
      </c>
      <c r="F357" s="39">
        <v>141500</v>
      </c>
      <c r="G357" s="39">
        <v>1314500</v>
      </c>
      <c r="H357" s="39">
        <v>1314000</v>
      </c>
      <c r="I357" s="40"/>
    </row>
    <row r="358" spans="2:9" s="1" customFormat="1" x14ac:dyDescent="0.2">
      <c r="B358" s="40" t="s">
        <v>202</v>
      </c>
      <c r="C358" s="170">
        <v>0.79</v>
      </c>
      <c r="D358" s="170">
        <v>0.1</v>
      </c>
      <c r="E358" s="170">
        <f t="shared" si="59"/>
        <v>0.89</v>
      </c>
      <c r="F358" s="39">
        <v>10327</v>
      </c>
      <c r="G358" s="39">
        <v>1345624</v>
      </c>
      <c r="H358" s="39">
        <v>1097600</v>
      </c>
      <c r="I358" s="40"/>
    </row>
    <row r="359" spans="2:9" s="1" customFormat="1" x14ac:dyDescent="0.2">
      <c r="B359" s="40" t="s">
        <v>203</v>
      </c>
      <c r="C359" s="170">
        <v>0.65</v>
      </c>
      <c r="D359" s="170">
        <v>0.2</v>
      </c>
      <c r="E359" s="170">
        <f t="shared" si="59"/>
        <v>0.85000000000000009</v>
      </c>
      <c r="F359" s="39">
        <v>143329</v>
      </c>
      <c r="G359" s="39">
        <v>1039908</v>
      </c>
      <c r="H359" s="39">
        <v>1111890</v>
      </c>
      <c r="I359" s="40"/>
    </row>
    <row r="360" spans="2:9" s="1" customFormat="1" x14ac:dyDescent="0.2">
      <c r="B360" s="40"/>
      <c r="C360" s="171"/>
      <c r="D360" s="171"/>
      <c r="E360" s="171"/>
      <c r="F360" s="136">
        <f t="shared" ref="F360:H360" si="60">SUM(F356:F359)</f>
        <v>445156</v>
      </c>
      <c r="G360" s="136">
        <f t="shared" si="60"/>
        <v>4840032</v>
      </c>
      <c r="H360" s="136">
        <f t="shared" si="60"/>
        <v>4603490</v>
      </c>
      <c r="I360" s="40"/>
    </row>
    <row r="361" spans="2:9" s="1" customFormat="1" x14ac:dyDescent="0.2">
      <c r="B361" s="40"/>
      <c r="C361" s="40"/>
      <c r="D361" s="40"/>
      <c r="E361" s="40"/>
      <c r="F361" s="40"/>
      <c r="G361" s="40"/>
      <c r="H361" s="40"/>
      <c r="I361" s="40"/>
    </row>
    <row r="362" spans="2:9" x14ac:dyDescent="0.2">
      <c r="B362" s="8" t="s">
        <v>433</v>
      </c>
      <c r="C362" s="11"/>
      <c r="D362" s="11"/>
      <c r="E362" s="11"/>
      <c r="F362" s="11"/>
      <c r="G362" s="11"/>
      <c r="H362" s="80"/>
      <c r="I362" s="11"/>
    </row>
    <row r="363" spans="2:9" x14ac:dyDescent="0.2">
      <c r="B363" s="11"/>
      <c r="C363" s="11"/>
      <c r="D363" s="11"/>
      <c r="E363" s="11"/>
      <c r="F363" s="11"/>
      <c r="G363" s="25"/>
      <c r="H363" s="81"/>
      <c r="I363" s="11"/>
    </row>
    <row r="364" spans="2:9" x14ac:dyDescent="0.2">
      <c r="B364" s="11"/>
      <c r="C364" s="11"/>
      <c r="D364" s="11"/>
      <c r="E364" s="11"/>
      <c r="F364" s="25"/>
      <c r="G364" s="25" t="s">
        <v>0</v>
      </c>
      <c r="H364" s="81" t="s">
        <v>187</v>
      </c>
      <c r="I364" s="11"/>
    </row>
    <row r="365" spans="2:9" x14ac:dyDescent="0.2">
      <c r="B365" s="11"/>
      <c r="C365" s="26" t="s">
        <v>211</v>
      </c>
      <c r="D365" s="26" t="s">
        <v>213</v>
      </c>
      <c r="E365" s="26" t="s">
        <v>215</v>
      </c>
      <c r="F365" s="26" t="s">
        <v>216</v>
      </c>
      <c r="G365" s="25" t="s">
        <v>217</v>
      </c>
      <c r="H365" s="82" t="s">
        <v>218</v>
      </c>
      <c r="I365" s="11"/>
    </row>
    <row r="366" spans="2:9" x14ac:dyDescent="0.2">
      <c r="B366" s="8" t="s">
        <v>449</v>
      </c>
      <c r="C366" s="18" t="s">
        <v>212</v>
      </c>
      <c r="D366" s="18" t="s">
        <v>214</v>
      </c>
      <c r="E366" s="18" t="s">
        <v>214</v>
      </c>
      <c r="F366" s="18" t="s">
        <v>214</v>
      </c>
      <c r="G366" s="18" t="s">
        <v>214</v>
      </c>
      <c r="H366" s="82" t="s">
        <v>214</v>
      </c>
      <c r="I366" s="11"/>
    </row>
    <row r="367" spans="2:9" x14ac:dyDescent="0.2">
      <c r="B367" s="8" t="s">
        <v>168</v>
      </c>
      <c r="C367" s="18"/>
      <c r="D367" s="18"/>
      <c r="E367" s="18"/>
      <c r="F367" s="18"/>
      <c r="G367" s="25"/>
      <c r="H367" s="81"/>
      <c r="I367" s="11"/>
    </row>
    <row r="368" spans="2:9" x14ac:dyDescent="0.2">
      <c r="B368" s="8" t="s">
        <v>169</v>
      </c>
      <c r="C368" s="15">
        <f>H372</f>
        <v>6341919</v>
      </c>
      <c r="D368" s="15">
        <f>C372</f>
        <v>12108919</v>
      </c>
      <c r="E368" s="15">
        <f t="shared" ref="E368:F368" si="61">D372</f>
        <v>15244749</v>
      </c>
      <c r="F368" s="15">
        <f t="shared" si="61"/>
        <v>18889499</v>
      </c>
      <c r="G368" s="15">
        <f>F368</f>
        <v>18889499</v>
      </c>
      <c r="H368" s="123">
        <v>2445310</v>
      </c>
      <c r="I368" s="11"/>
    </row>
    <row r="369" spans="2:9" x14ac:dyDescent="0.2">
      <c r="B369" s="13" t="s">
        <v>170</v>
      </c>
      <c r="C369" s="12">
        <v>4766900</v>
      </c>
      <c r="D369" s="12">
        <v>2133440</v>
      </c>
      <c r="E369" s="12">
        <v>2443770</v>
      </c>
      <c r="F369" s="12">
        <v>1562771</v>
      </c>
      <c r="G369" s="15">
        <f>F369</f>
        <v>1562771</v>
      </c>
      <c r="H369" s="85">
        <v>2887610</v>
      </c>
      <c r="I369" s="11"/>
    </row>
    <row r="370" spans="2:9" x14ac:dyDescent="0.2">
      <c r="B370" s="8" t="s">
        <v>171</v>
      </c>
      <c r="C370" s="15">
        <f>SUM(C368:C369)</f>
        <v>11108819</v>
      </c>
      <c r="D370" s="15">
        <f t="shared" ref="D370:H370" si="62">SUM(D368:D369)</f>
        <v>14242359</v>
      </c>
      <c r="E370" s="15">
        <f t="shared" si="62"/>
        <v>17688519</v>
      </c>
      <c r="F370" s="15">
        <f t="shared" si="62"/>
        <v>20452270</v>
      </c>
      <c r="G370" s="15">
        <f>F370</f>
        <v>20452270</v>
      </c>
      <c r="H370" s="123">
        <f t="shared" si="62"/>
        <v>5332920</v>
      </c>
      <c r="I370" s="11"/>
    </row>
    <row r="371" spans="2:9" x14ac:dyDescent="0.2">
      <c r="B371" s="13" t="s">
        <v>172</v>
      </c>
      <c r="C371" s="12">
        <v>1000100</v>
      </c>
      <c r="D371" s="12">
        <v>1002390</v>
      </c>
      <c r="E371" s="12">
        <v>1200980</v>
      </c>
      <c r="F371" s="12">
        <v>3009230</v>
      </c>
      <c r="G371" s="12">
        <f>F371</f>
        <v>3009230</v>
      </c>
      <c r="H371" s="85">
        <v>1008999</v>
      </c>
      <c r="I371" s="11"/>
    </row>
    <row r="372" spans="2:9" x14ac:dyDescent="0.2">
      <c r="B372" s="8" t="s">
        <v>171</v>
      </c>
      <c r="C372" s="15">
        <f>SUM(C370:C371)</f>
        <v>12108919</v>
      </c>
      <c r="D372" s="15">
        <f t="shared" ref="D372:H372" si="63">SUM(D370:D371)</f>
        <v>15244749</v>
      </c>
      <c r="E372" s="15">
        <f t="shared" si="63"/>
        <v>18889499</v>
      </c>
      <c r="F372" s="15">
        <f t="shared" si="63"/>
        <v>23461500</v>
      </c>
      <c r="G372" s="15">
        <f t="shared" si="63"/>
        <v>23461500</v>
      </c>
      <c r="H372" s="123">
        <f t="shared" si="63"/>
        <v>6341919</v>
      </c>
      <c r="I372" s="11"/>
    </row>
    <row r="373" spans="2:9" x14ac:dyDescent="0.2">
      <c r="B373" s="8" t="s">
        <v>173</v>
      </c>
      <c r="C373" s="12"/>
      <c r="D373" s="12"/>
      <c r="E373" s="12"/>
      <c r="F373" s="12"/>
      <c r="G373" s="12"/>
      <c r="H373" s="85"/>
      <c r="I373" s="11"/>
    </row>
    <row r="374" spans="2:9" x14ac:dyDescent="0.2">
      <c r="B374" s="8" t="s">
        <v>169</v>
      </c>
      <c r="C374" s="15">
        <f>H378</f>
        <v>3819980</v>
      </c>
      <c r="D374" s="15">
        <f>C378</f>
        <v>4409980</v>
      </c>
      <c r="E374" s="15">
        <f t="shared" ref="E374:F374" si="64">D378</f>
        <v>4999980</v>
      </c>
      <c r="F374" s="15">
        <f t="shared" si="64"/>
        <v>5589980</v>
      </c>
      <c r="G374" s="15">
        <f>F374</f>
        <v>5589980</v>
      </c>
      <c r="H374" s="123">
        <v>1987000</v>
      </c>
      <c r="I374" s="11"/>
    </row>
    <row r="375" spans="2:9" x14ac:dyDescent="0.2">
      <c r="B375" s="13" t="s">
        <v>174</v>
      </c>
      <c r="C375" s="12">
        <v>90000</v>
      </c>
      <c r="D375" s="12">
        <v>90000</v>
      </c>
      <c r="E375" s="12">
        <v>90000</v>
      </c>
      <c r="F375" s="12">
        <v>90000</v>
      </c>
      <c r="G375" s="15">
        <f>F375</f>
        <v>90000</v>
      </c>
      <c r="H375" s="85">
        <v>400000</v>
      </c>
      <c r="I375" s="11"/>
    </row>
    <row r="376" spans="2:9" x14ac:dyDescent="0.2">
      <c r="B376" s="8" t="s">
        <v>171</v>
      </c>
      <c r="C376" s="15">
        <f>SUM(C374:C375)</f>
        <v>3909980</v>
      </c>
      <c r="D376" s="15">
        <f t="shared" ref="D376:H376" si="65">SUM(D374:D375)</f>
        <v>4499980</v>
      </c>
      <c r="E376" s="15">
        <f t="shared" si="65"/>
        <v>5089980</v>
      </c>
      <c r="F376" s="15">
        <f t="shared" si="65"/>
        <v>5679980</v>
      </c>
      <c r="G376" s="15">
        <f t="shared" si="65"/>
        <v>5679980</v>
      </c>
      <c r="H376" s="123">
        <f t="shared" si="65"/>
        <v>2387000</v>
      </c>
      <c r="I376" s="11"/>
    </row>
    <row r="377" spans="2:9" x14ac:dyDescent="0.2">
      <c r="B377" s="13" t="s">
        <v>30</v>
      </c>
      <c r="C377" s="12">
        <v>500000</v>
      </c>
      <c r="D377" s="12">
        <v>500000</v>
      </c>
      <c r="E377" s="12">
        <v>500000</v>
      </c>
      <c r="F377" s="12">
        <v>500000</v>
      </c>
      <c r="G377" s="12">
        <f>F377</f>
        <v>500000</v>
      </c>
      <c r="H377" s="85">
        <v>1432980</v>
      </c>
      <c r="I377" s="11"/>
    </row>
    <row r="378" spans="2:9" x14ac:dyDescent="0.2">
      <c r="B378" s="8" t="s">
        <v>171</v>
      </c>
      <c r="C378" s="15">
        <f>SUM(C376:C377)</f>
        <v>4409980</v>
      </c>
      <c r="D378" s="15">
        <f t="shared" ref="D378:H378" si="66">SUM(D376:D377)</f>
        <v>4999980</v>
      </c>
      <c r="E378" s="15">
        <f t="shared" si="66"/>
        <v>5589980</v>
      </c>
      <c r="F378" s="15">
        <f t="shared" si="66"/>
        <v>6179980</v>
      </c>
      <c r="G378" s="15">
        <f>F378</f>
        <v>6179980</v>
      </c>
      <c r="H378" s="123">
        <f t="shared" si="66"/>
        <v>3819980</v>
      </c>
      <c r="I378" s="11"/>
    </row>
    <row r="379" spans="2:9" x14ac:dyDescent="0.2">
      <c r="B379" s="8" t="s">
        <v>450</v>
      </c>
      <c r="C379" s="15">
        <f>C372-C378</f>
        <v>7698939</v>
      </c>
      <c r="D379" s="15">
        <f t="shared" ref="D379:H379" si="67">D372-D378</f>
        <v>10244769</v>
      </c>
      <c r="E379" s="15">
        <f t="shared" si="67"/>
        <v>13299519</v>
      </c>
      <c r="F379" s="15">
        <f t="shared" si="67"/>
        <v>17281520</v>
      </c>
      <c r="G379" s="15">
        <f t="shared" si="67"/>
        <v>17281520</v>
      </c>
      <c r="H379" s="123">
        <f t="shared" si="67"/>
        <v>2521939</v>
      </c>
      <c r="I379" s="11"/>
    </row>
    <row r="380" spans="2:9" x14ac:dyDescent="0.2">
      <c r="B380" s="8"/>
      <c r="C380" s="11"/>
      <c r="D380" s="11"/>
      <c r="E380" s="11"/>
      <c r="F380" s="11"/>
      <c r="G380" s="11"/>
      <c r="H380" s="80"/>
      <c r="I380" s="11"/>
    </row>
    <row r="381" spans="2:9" x14ac:dyDescent="0.2">
      <c r="B381" s="8"/>
      <c r="C381" s="11"/>
      <c r="D381" s="11"/>
      <c r="E381" s="11"/>
      <c r="F381" s="11"/>
      <c r="G381" s="11"/>
      <c r="H381" s="80"/>
      <c r="I381" s="11"/>
    </row>
    <row r="382" spans="2:9" x14ac:dyDescent="0.2">
      <c r="B382" s="11"/>
      <c r="C382" s="11"/>
      <c r="D382" s="11"/>
      <c r="E382" s="11"/>
      <c r="F382" s="11"/>
      <c r="G382" s="11"/>
      <c r="H382" s="80"/>
      <c r="I382" s="11"/>
    </row>
    <row r="383" spans="2:9" x14ac:dyDescent="0.2">
      <c r="B383" s="8" t="s">
        <v>360</v>
      </c>
      <c r="C383" s="11"/>
      <c r="D383" s="11"/>
      <c r="E383" s="11"/>
      <c r="F383" s="11"/>
      <c r="G383" s="11"/>
      <c r="H383" s="80"/>
      <c r="I383" s="11"/>
    </row>
    <row r="384" spans="2:9" x14ac:dyDescent="0.2">
      <c r="B384" s="8" t="s">
        <v>169</v>
      </c>
      <c r="C384" s="15">
        <v>2190000</v>
      </c>
      <c r="D384" s="15">
        <v>2211900</v>
      </c>
      <c r="E384" s="15">
        <v>2443310</v>
      </c>
      <c r="F384" s="15">
        <v>2665420</v>
      </c>
      <c r="G384" s="15">
        <f>F384</f>
        <v>2665420</v>
      </c>
      <c r="H384" s="123">
        <v>2655490</v>
      </c>
      <c r="I384" s="9"/>
    </row>
    <row r="385" spans="2:9" x14ac:dyDescent="0.2">
      <c r="B385" s="13" t="s">
        <v>170</v>
      </c>
      <c r="C385" s="12">
        <v>1908880</v>
      </c>
      <c r="D385" s="12">
        <v>2331100</v>
      </c>
      <c r="E385" s="12">
        <v>2887610</v>
      </c>
      <c r="F385" s="12">
        <v>2665410</v>
      </c>
      <c r="G385" s="15">
        <f>F385</f>
        <v>2665410</v>
      </c>
      <c r="H385" s="85">
        <v>2111190</v>
      </c>
      <c r="I385" s="9"/>
    </row>
    <row r="386" spans="2:9" x14ac:dyDescent="0.2">
      <c r="B386" s="13" t="s">
        <v>175</v>
      </c>
      <c r="C386" s="12">
        <v>1887660</v>
      </c>
      <c r="D386" s="12">
        <v>2665410</v>
      </c>
      <c r="E386" s="12">
        <v>2111190</v>
      </c>
      <c r="F386" s="12">
        <v>2345510</v>
      </c>
      <c r="G386" s="15">
        <f>F386</f>
        <v>2345510</v>
      </c>
      <c r="H386" s="85">
        <v>2118870</v>
      </c>
      <c r="I386" s="9"/>
    </row>
    <row r="387" spans="2:9" x14ac:dyDescent="0.2">
      <c r="B387" s="8" t="s">
        <v>171</v>
      </c>
      <c r="C387" s="15">
        <f>SUM(C384:C385)-C386</f>
        <v>2211220</v>
      </c>
      <c r="D387" s="15">
        <f t="shared" ref="D387:H387" si="68">SUM(D384:D385)-D386</f>
        <v>1877590</v>
      </c>
      <c r="E387" s="15">
        <f t="shared" si="68"/>
        <v>3219730</v>
      </c>
      <c r="F387" s="15">
        <f t="shared" si="68"/>
        <v>2985320</v>
      </c>
      <c r="G387" s="15">
        <f t="shared" si="68"/>
        <v>2985320</v>
      </c>
      <c r="H387" s="123">
        <f t="shared" si="68"/>
        <v>2647810</v>
      </c>
      <c r="I387" s="9"/>
    </row>
    <row r="388" spans="2:9" x14ac:dyDescent="0.2">
      <c r="B388" s="11"/>
      <c r="C388" s="9"/>
      <c r="D388" s="9"/>
      <c r="E388" s="9"/>
      <c r="F388" s="9"/>
      <c r="G388" s="9"/>
      <c r="H388" s="124"/>
      <c r="I388" s="9"/>
    </row>
    <row r="389" spans="2:9" x14ac:dyDescent="0.2">
      <c r="B389" s="11"/>
      <c r="C389" s="9"/>
      <c r="D389" s="9"/>
      <c r="E389" s="9"/>
      <c r="F389" s="9"/>
      <c r="G389" s="9"/>
      <c r="H389" s="124"/>
      <c r="I389" s="9"/>
    </row>
    <row r="390" spans="2:9" x14ac:dyDescent="0.2">
      <c r="B390" s="11"/>
      <c r="C390" s="9"/>
      <c r="D390" s="9"/>
      <c r="E390" s="9"/>
      <c r="F390" s="9"/>
      <c r="G390" s="9"/>
      <c r="H390" s="124"/>
      <c r="I390" s="9"/>
    </row>
    <row r="391" spans="2:9" ht="24" x14ac:dyDescent="0.2">
      <c r="B391" s="19" t="s">
        <v>361</v>
      </c>
      <c r="C391" s="101"/>
      <c r="D391" s="9"/>
      <c r="E391" s="9"/>
      <c r="F391" s="9"/>
      <c r="G391" s="9"/>
      <c r="H391" s="124"/>
      <c r="I391" s="9"/>
    </row>
    <row r="392" spans="2:9" x14ac:dyDescent="0.2">
      <c r="B392" s="13" t="s">
        <v>362</v>
      </c>
      <c r="C392" s="12">
        <v>2310000</v>
      </c>
      <c r="D392" s="12">
        <v>2445589</v>
      </c>
      <c r="E392" s="12">
        <v>2554190</v>
      </c>
      <c r="F392" s="12">
        <v>2133789</v>
      </c>
      <c r="G392" s="12">
        <f>F392</f>
        <v>2133789</v>
      </c>
      <c r="H392" s="85">
        <v>2118899</v>
      </c>
      <c r="I392" s="9"/>
    </row>
    <row r="393" spans="2:9" x14ac:dyDescent="0.2">
      <c r="B393" s="13" t="s">
        <v>363</v>
      </c>
      <c r="C393" s="12">
        <v>2311100</v>
      </c>
      <c r="D393" s="12">
        <v>2667890</v>
      </c>
      <c r="E393" s="12">
        <v>2665190</v>
      </c>
      <c r="F393" s="12">
        <v>2771780</v>
      </c>
      <c r="G393" s="12">
        <f t="shared" ref="G393:G396" si="69">F393</f>
        <v>2771780</v>
      </c>
      <c r="H393" s="85">
        <v>2311000</v>
      </c>
      <c r="I393" s="9"/>
    </row>
    <row r="394" spans="2:9" x14ac:dyDescent="0.2">
      <c r="B394" s="13" t="s">
        <v>364</v>
      </c>
      <c r="C394" s="12">
        <v>2441000</v>
      </c>
      <c r="D394" s="12">
        <v>2776150</v>
      </c>
      <c r="E394" s="12">
        <v>2543329</v>
      </c>
      <c r="F394" s="12">
        <v>2199870</v>
      </c>
      <c r="G394" s="12">
        <f t="shared" si="69"/>
        <v>2199870</v>
      </c>
      <c r="H394" s="85">
        <v>2431890</v>
      </c>
      <c r="I394" s="9"/>
    </row>
    <row r="395" spans="2:9" x14ac:dyDescent="0.2">
      <c r="B395" s="13" t="s">
        <v>365</v>
      </c>
      <c r="C395" s="12">
        <v>2544100</v>
      </c>
      <c r="D395" s="12">
        <v>2667150</v>
      </c>
      <c r="E395" s="12">
        <v>1117660</v>
      </c>
      <c r="F395" s="12">
        <v>1669809</v>
      </c>
      <c r="G395" s="12">
        <f t="shared" si="69"/>
        <v>1669809</v>
      </c>
      <c r="H395" s="85">
        <v>2556100</v>
      </c>
      <c r="I395" s="9"/>
    </row>
    <row r="396" spans="2:9" x14ac:dyDescent="0.2">
      <c r="B396" s="13" t="s">
        <v>366</v>
      </c>
      <c r="C396" s="12">
        <v>2651000</v>
      </c>
      <c r="D396" s="12">
        <v>2887610</v>
      </c>
      <c r="E396" s="12">
        <v>2177890</v>
      </c>
      <c r="F396" s="12">
        <v>2111190</v>
      </c>
      <c r="G396" s="12">
        <f t="shared" si="69"/>
        <v>2111190</v>
      </c>
      <c r="H396" s="85">
        <v>2776634</v>
      </c>
      <c r="I396" s="9"/>
    </row>
    <row r="397" spans="2:9" x14ac:dyDescent="0.2">
      <c r="B397" s="8" t="s">
        <v>367</v>
      </c>
      <c r="C397" s="15">
        <f>SUM(C392:C396)</f>
        <v>12257200</v>
      </c>
      <c r="D397" s="15">
        <f t="shared" ref="D397:H397" si="70">SUM(D392:D396)</f>
        <v>13444389</v>
      </c>
      <c r="E397" s="15">
        <f t="shared" si="70"/>
        <v>11058259</v>
      </c>
      <c r="F397" s="15">
        <f t="shared" si="70"/>
        <v>10886438</v>
      </c>
      <c r="G397" s="15">
        <f t="shared" si="70"/>
        <v>10886438</v>
      </c>
      <c r="H397" s="123">
        <f t="shared" si="70"/>
        <v>12194523</v>
      </c>
      <c r="I397" s="9"/>
    </row>
    <row r="398" spans="2:9" x14ac:dyDescent="0.2">
      <c r="B398" s="11"/>
      <c r="C398" s="9"/>
      <c r="D398" s="9"/>
      <c r="E398" s="9"/>
      <c r="F398" s="9"/>
      <c r="G398" s="9"/>
      <c r="H398" s="124"/>
      <c r="I398" s="9"/>
    </row>
    <row r="399" spans="2:9" x14ac:dyDescent="0.2">
      <c r="B399" s="11"/>
      <c r="C399" s="9"/>
      <c r="D399" s="9"/>
      <c r="E399" s="9"/>
      <c r="F399" s="9"/>
      <c r="G399" s="9"/>
      <c r="H399" s="124"/>
      <c r="I399" s="9"/>
    </row>
    <row r="400" spans="2:9" x14ac:dyDescent="0.2">
      <c r="B400" s="8"/>
      <c r="C400" s="9"/>
      <c r="D400" s="9"/>
      <c r="E400" s="9"/>
      <c r="F400" s="9"/>
      <c r="G400" s="9"/>
      <c r="H400" s="124"/>
      <c r="I400" s="9"/>
    </row>
    <row r="401" spans="2:9" ht="24" x14ac:dyDescent="0.2">
      <c r="B401" s="19" t="s">
        <v>368</v>
      </c>
      <c r="C401" s="9"/>
      <c r="D401" s="9"/>
      <c r="E401" s="9"/>
      <c r="F401" s="9"/>
      <c r="G401" s="9"/>
      <c r="H401" s="124"/>
      <c r="I401" s="9"/>
    </row>
    <row r="402" spans="2:9" x14ac:dyDescent="0.2">
      <c r="B402" s="13" t="s">
        <v>369</v>
      </c>
      <c r="C402" s="12">
        <v>2344890</v>
      </c>
      <c r="D402" s="12">
        <v>2443199</v>
      </c>
      <c r="E402" s="12">
        <v>2111190</v>
      </c>
      <c r="F402" s="12">
        <v>2221990</v>
      </c>
      <c r="G402" s="12">
        <f>F402</f>
        <v>2221990</v>
      </c>
      <c r="H402" s="85">
        <v>2314500</v>
      </c>
      <c r="I402" s="9"/>
    </row>
    <row r="403" spans="2:9" x14ac:dyDescent="0.2">
      <c r="B403" s="13" t="s">
        <v>370</v>
      </c>
      <c r="C403" s="12">
        <v>1009889</v>
      </c>
      <c r="D403" s="12">
        <v>2119980</v>
      </c>
      <c r="E403" s="12">
        <v>2114400</v>
      </c>
      <c r="F403" s="12">
        <v>1000000</v>
      </c>
      <c r="G403" s="12">
        <f>F403</f>
        <v>1000000</v>
      </c>
      <c r="H403" s="85">
        <v>2431900</v>
      </c>
      <c r="I403" s="9"/>
    </row>
    <row r="404" spans="2:9" x14ac:dyDescent="0.2">
      <c r="B404" s="8" t="s">
        <v>371</v>
      </c>
      <c r="C404" s="15">
        <f>SUM(C402:C403)</f>
        <v>3354779</v>
      </c>
      <c r="D404" s="15">
        <f t="shared" ref="D404:H404" si="71">SUM(D402:D403)</f>
        <v>4563179</v>
      </c>
      <c r="E404" s="15">
        <f t="shared" si="71"/>
        <v>4225590</v>
      </c>
      <c r="F404" s="15">
        <f t="shared" si="71"/>
        <v>3221990</v>
      </c>
      <c r="G404" s="15">
        <f t="shared" si="71"/>
        <v>3221990</v>
      </c>
      <c r="H404" s="123">
        <f t="shared" si="71"/>
        <v>4746400</v>
      </c>
      <c r="I404" s="9"/>
    </row>
    <row r="405" spans="2:9" x14ac:dyDescent="0.2">
      <c r="B405" s="11"/>
      <c r="C405" s="11"/>
      <c r="D405" s="11"/>
      <c r="E405" s="11"/>
      <c r="F405" s="11"/>
      <c r="G405" s="11"/>
      <c r="H405" s="80"/>
      <c r="I405" s="11"/>
    </row>
    <row r="406" spans="2:9" x14ac:dyDescent="0.2">
      <c r="B406" s="11"/>
      <c r="C406" s="11"/>
      <c r="D406" s="11"/>
      <c r="E406" s="11"/>
      <c r="F406" s="11"/>
      <c r="G406" s="11"/>
      <c r="H406" s="80"/>
      <c r="I406" s="11"/>
    </row>
    <row r="407" spans="2:9" x14ac:dyDescent="0.2">
      <c r="B407" s="11"/>
      <c r="C407" s="11"/>
      <c r="D407" s="11"/>
      <c r="E407" s="11"/>
      <c r="F407" s="11"/>
      <c r="G407" s="11"/>
      <c r="H407" s="80"/>
      <c r="I407" s="11"/>
    </row>
    <row r="408" spans="2:9" x14ac:dyDescent="0.2">
      <c r="B408" s="11"/>
      <c r="C408" s="11"/>
      <c r="D408" s="11"/>
      <c r="E408" s="11"/>
      <c r="F408" s="25"/>
      <c r="G408" s="25" t="s">
        <v>0</v>
      </c>
      <c r="H408" s="81" t="s">
        <v>187</v>
      </c>
      <c r="I408" s="11"/>
    </row>
    <row r="409" spans="2:9" x14ac:dyDescent="0.2">
      <c r="B409" s="11"/>
      <c r="C409" s="26" t="s">
        <v>211</v>
      </c>
      <c r="D409" s="26" t="s">
        <v>213</v>
      </c>
      <c r="E409" s="26" t="s">
        <v>215</v>
      </c>
      <c r="F409" s="26" t="s">
        <v>216</v>
      </c>
      <c r="G409" s="25" t="s">
        <v>217</v>
      </c>
      <c r="H409" s="82" t="s">
        <v>218</v>
      </c>
      <c r="I409" s="11"/>
    </row>
    <row r="410" spans="2:9" x14ac:dyDescent="0.2">
      <c r="B410" s="8" t="s">
        <v>372</v>
      </c>
      <c r="C410" s="18" t="s">
        <v>212</v>
      </c>
      <c r="D410" s="18" t="s">
        <v>214</v>
      </c>
      <c r="E410" s="18" t="s">
        <v>214</v>
      </c>
      <c r="F410" s="18" t="s">
        <v>214</v>
      </c>
      <c r="G410" s="18" t="s">
        <v>214</v>
      </c>
      <c r="H410" s="82" t="s">
        <v>214</v>
      </c>
      <c r="I410" s="11"/>
    </row>
    <row r="411" spans="2:9" x14ac:dyDescent="0.2">
      <c r="B411" s="13" t="s">
        <v>373</v>
      </c>
      <c r="C411" s="12">
        <v>2900000</v>
      </c>
      <c r="D411" s="12">
        <v>2667790</v>
      </c>
      <c r="E411" s="12">
        <v>1000909</v>
      </c>
      <c r="F411" s="12">
        <v>2111009</v>
      </c>
      <c r="G411" s="12">
        <f>F411</f>
        <v>2111009</v>
      </c>
      <c r="H411" s="85">
        <v>1000000</v>
      </c>
      <c r="I411" s="11"/>
    </row>
    <row r="412" spans="2:9" x14ac:dyDescent="0.2">
      <c r="B412" s="13" t="s">
        <v>374</v>
      </c>
      <c r="C412" s="12">
        <v>2145550</v>
      </c>
      <c r="D412" s="12">
        <v>2987760</v>
      </c>
      <c r="E412" s="12">
        <v>2390900</v>
      </c>
      <c r="F412" s="12">
        <v>2144559</v>
      </c>
      <c r="G412" s="12">
        <f>F412</f>
        <v>2144559</v>
      </c>
      <c r="H412" s="85">
        <v>2100000</v>
      </c>
      <c r="I412" s="11"/>
    </row>
    <row r="413" spans="2:9" ht="24" x14ac:dyDescent="0.2">
      <c r="B413" s="48" t="s">
        <v>375</v>
      </c>
      <c r="C413" s="12">
        <v>2331770</v>
      </c>
      <c r="D413" s="12">
        <v>2110000</v>
      </c>
      <c r="E413" s="12">
        <v>2144550</v>
      </c>
      <c r="F413" s="12">
        <v>2554410</v>
      </c>
      <c r="G413" s="12">
        <f>F413</f>
        <v>2554410</v>
      </c>
      <c r="H413" s="85">
        <v>2165800</v>
      </c>
      <c r="I413" s="11"/>
    </row>
    <row r="414" spans="2:9" x14ac:dyDescent="0.2">
      <c r="B414" s="8" t="s">
        <v>376</v>
      </c>
      <c r="C414" s="12">
        <f>SUM(C411:C413)</f>
        <v>7377320</v>
      </c>
      <c r="D414" s="12">
        <f t="shared" ref="D414:H414" si="72">SUM(D411:D413)</f>
        <v>7765550</v>
      </c>
      <c r="E414" s="12">
        <f t="shared" si="72"/>
        <v>5536359</v>
      </c>
      <c r="F414" s="12">
        <f t="shared" si="72"/>
        <v>6809978</v>
      </c>
      <c r="G414" s="12">
        <f>F414</f>
        <v>6809978</v>
      </c>
      <c r="H414" s="85">
        <f t="shared" si="72"/>
        <v>5265800</v>
      </c>
      <c r="I414" s="11"/>
    </row>
    <row r="415" spans="2:9" x14ac:dyDescent="0.2">
      <c r="B415" s="11"/>
      <c r="C415" s="11"/>
      <c r="D415" s="11"/>
      <c r="E415" s="11"/>
      <c r="F415" s="11"/>
      <c r="G415" s="11"/>
      <c r="H415" s="80"/>
      <c r="I415" s="11"/>
    </row>
    <row r="416" spans="2:9" x14ac:dyDescent="0.2">
      <c r="B416" s="11"/>
      <c r="C416" s="11"/>
      <c r="D416" s="11"/>
      <c r="E416" s="11"/>
      <c r="F416" s="11"/>
      <c r="G416" s="11"/>
      <c r="H416" s="80"/>
      <c r="I416" s="11"/>
    </row>
    <row r="417" spans="2:9" x14ac:dyDescent="0.2">
      <c r="B417" s="11"/>
      <c r="C417" s="11"/>
      <c r="D417" s="11"/>
      <c r="E417" s="11"/>
      <c r="F417" s="11"/>
      <c r="G417" s="11"/>
      <c r="H417" s="80"/>
      <c r="I417" s="11"/>
    </row>
    <row r="418" spans="2:9" x14ac:dyDescent="0.2">
      <c r="B418" s="11"/>
      <c r="C418" s="11"/>
      <c r="D418" s="11"/>
      <c r="E418" s="11"/>
      <c r="F418" s="115"/>
      <c r="G418" s="25" t="s">
        <v>0</v>
      </c>
      <c r="H418" s="81" t="s">
        <v>187</v>
      </c>
      <c r="I418" s="11"/>
    </row>
    <row r="419" spans="2:9" x14ac:dyDescent="0.2">
      <c r="B419" s="11"/>
      <c r="C419" s="26" t="s">
        <v>211</v>
      </c>
      <c r="D419" s="26" t="s">
        <v>213</v>
      </c>
      <c r="E419" s="26" t="s">
        <v>215</v>
      </c>
      <c r="F419" s="26" t="s">
        <v>216</v>
      </c>
      <c r="G419" s="18" t="s">
        <v>217</v>
      </c>
      <c r="H419" s="82" t="s">
        <v>218</v>
      </c>
      <c r="I419" s="11"/>
    </row>
    <row r="420" spans="2:9" x14ac:dyDescent="0.2">
      <c r="B420" s="14" t="s">
        <v>451</v>
      </c>
      <c r="C420" s="18" t="s">
        <v>214</v>
      </c>
      <c r="D420" s="18" t="s">
        <v>214</v>
      </c>
      <c r="E420" s="18" t="s">
        <v>214</v>
      </c>
      <c r="F420" s="18" t="s">
        <v>214</v>
      </c>
      <c r="G420" s="18" t="s">
        <v>214</v>
      </c>
      <c r="H420" s="82" t="s">
        <v>214</v>
      </c>
      <c r="I420" s="11"/>
    </row>
    <row r="421" spans="2:9" x14ac:dyDescent="0.2">
      <c r="B421" s="116"/>
      <c r="C421" s="11"/>
      <c r="D421" s="11"/>
      <c r="E421" s="11"/>
      <c r="F421" s="11"/>
      <c r="G421" s="11"/>
      <c r="H421" s="80"/>
      <c r="I421" s="11"/>
    </row>
    <row r="422" spans="2:9" x14ac:dyDescent="0.2">
      <c r="B422" s="117" t="s">
        <v>379</v>
      </c>
      <c r="C422" s="118">
        <v>2413132</v>
      </c>
      <c r="D422" s="118">
        <v>3445589</v>
      </c>
      <c r="E422" s="118">
        <v>2224190</v>
      </c>
      <c r="F422" s="118">
        <v>2133789</v>
      </c>
      <c r="G422" s="118">
        <f>F422</f>
        <v>2133789</v>
      </c>
      <c r="H422" s="130">
        <v>1232423</v>
      </c>
      <c r="I422" s="11"/>
    </row>
    <row r="423" spans="2:9" x14ac:dyDescent="0.2">
      <c r="B423" s="117" t="s">
        <v>380</v>
      </c>
      <c r="C423" s="118">
        <v>2427789</v>
      </c>
      <c r="D423" s="118">
        <v>2367890</v>
      </c>
      <c r="E423" s="118">
        <v>2365190</v>
      </c>
      <c r="F423" s="118">
        <v>3232989</v>
      </c>
      <c r="G423" s="118">
        <f t="shared" ref="G423:G427" si="73">F423</f>
        <v>3232989</v>
      </c>
      <c r="H423" s="130">
        <v>1324324</v>
      </c>
      <c r="I423" s="11"/>
    </row>
    <row r="424" spans="2:9" x14ac:dyDescent="0.2">
      <c r="B424" s="117" t="s">
        <v>381</v>
      </c>
      <c r="C424" s="118">
        <v>3766711</v>
      </c>
      <c r="D424" s="118">
        <v>2976150</v>
      </c>
      <c r="E424" s="118">
        <v>2243329</v>
      </c>
      <c r="F424" s="118">
        <v>2999870</v>
      </c>
      <c r="G424" s="118">
        <f t="shared" si="73"/>
        <v>2999870</v>
      </c>
      <c r="H424" s="130">
        <v>2225242</v>
      </c>
      <c r="I424" s="11"/>
    </row>
    <row r="425" spans="2:9" ht="24" x14ac:dyDescent="0.2">
      <c r="B425" s="111" t="s">
        <v>382</v>
      </c>
      <c r="C425" s="118">
        <v>3778881</v>
      </c>
      <c r="D425" s="118">
        <v>2167150</v>
      </c>
      <c r="E425" s="118">
        <v>1117660</v>
      </c>
      <c r="F425" s="118">
        <v>2669809</v>
      </c>
      <c r="G425" s="118">
        <f t="shared" si="73"/>
        <v>2669809</v>
      </c>
      <c r="H425" s="130">
        <v>2124243</v>
      </c>
      <c r="I425" s="11"/>
    </row>
    <row r="426" spans="2:9" ht="24" x14ac:dyDescent="0.2">
      <c r="B426" s="111" t="s">
        <v>383</v>
      </c>
      <c r="C426" s="118">
        <v>1999811</v>
      </c>
      <c r="D426" s="118">
        <v>2287610</v>
      </c>
      <c r="E426" s="118">
        <v>2177890</v>
      </c>
      <c r="F426" s="118">
        <v>2911190</v>
      </c>
      <c r="G426" s="118">
        <f t="shared" si="73"/>
        <v>2911190</v>
      </c>
      <c r="H426" s="130">
        <v>2526262</v>
      </c>
      <c r="I426" s="11"/>
    </row>
    <row r="427" spans="2:9" x14ac:dyDescent="0.2">
      <c r="B427" s="117" t="s">
        <v>384</v>
      </c>
      <c r="C427" s="9">
        <f>SUM(C425+C426)</f>
        <v>5778692</v>
      </c>
      <c r="D427" s="9">
        <f t="shared" ref="D427:F427" si="74">SUM(D425+D426)</f>
        <v>4454760</v>
      </c>
      <c r="E427" s="9">
        <f t="shared" si="74"/>
        <v>3295550</v>
      </c>
      <c r="F427" s="9">
        <f t="shared" si="74"/>
        <v>5580999</v>
      </c>
      <c r="G427" s="118">
        <f t="shared" si="73"/>
        <v>5580999</v>
      </c>
      <c r="H427" s="124">
        <f>SUM(H425+H426)</f>
        <v>4650505</v>
      </c>
      <c r="I427" s="11"/>
    </row>
    <row r="428" spans="2:9" x14ac:dyDescent="0.2">
      <c r="B428" s="117" t="s">
        <v>385</v>
      </c>
      <c r="C428" s="119">
        <f>SUM(C422:C426)</f>
        <v>14386324</v>
      </c>
      <c r="D428" s="119">
        <f t="shared" ref="D428:H428" si="75">SUM(D422:D426)</f>
        <v>13244389</v>
      </c>
      <c r="E428" s="119">
        <f t="shared" si="75"/>
        <v>10128259</v>
      </c>
      <c r="F428" s="119">
        <f t="shared" si="75"/>
        <v>13947647</v>
      </c>
      <c r="G428" s="119">
        <f t="shared" si="75"/>
        <v>13947647</v>
      </c>
      <c r="H428" s="131">
        <f t="shared" si="75"/>
        <v>9432494</v>
      </c>
      <c r="I428" s="11"/>
    </row>
    <row r="429" spans="2:9" x14ac:dyDescent="0.2">
      <c r="B429" s="117"/>
      <c r="C429" s="11"/>
      <c r="D429" s="11"/>
      <c r="E429" s="11"/>
      <c r="F429" s="11"/>
      <c r="G429" s="11"/>
      <c r="H429" s="80"/>
      <c r="I429" s="11"/>
    </row>
    <row r="430" spans="2:9" ht="36" x14ac:dyDescent="0.2">
      <c r="B430" s="111" t="s">
        <v>386</v>
      </c>
      <c r="C430" s="11"/>
      <c r="D430" s="11"/>
      <c r="E430" s="11"/>
      <c r="F430" s="11"/>
      <c r="G430" s="11"/>
      <c r="H430" s="80"/>
      <c r="I430" s="11"/>
    </row>
    <row r="431" spans="2:9" x14ac:dyDescent="0.2">
      <c r="B431" s="116"/>
      <c r="C431" s="11"/>
      <c r="D431" s="11"/>
      <c r="E431" s="11"/>
      <c r="F431" s="11"/>
      <c r="G431" s="11"/>
      <c r="H431" s="80"/>
      <c r="I431" s="11"/>
    </row>
    <row r="432" spans="2:9" x14ac:dyDescent="0.2">
      <c r="B432" s="120" t="s">
        <v>387</v>
      </c>
      <c r="C432" s="11"/>
      <c r="D432" s="11"/>
      <c r="E432" s="11"/>
      <c r="F432" s="11"/>
      <c r="G432" s="11"/>
      <c r="H432" s="80"/>
      <c r="I432" s="11"/>
    </row>
    <row r="433" spans="2:9" x14ac:dyDescent="0.2">
      <c r="B433" s="117" t="s">
        <v>388</v>
      </c>
      <c r="C433" s="118">
        <v>2118899</v>
      </c>
      <c r="D433" s="118">
        <v>3556100</v>
      </c>
      <c r="E433" s="118">
        <v>2443199</v>
      </c>
      <c r="F433" s="118">
        <v>1424242</v>
      </c>
      <c r="G433" s="118">
        <f>F433</f>
        <v>1424242</v>
      </c>
      <c r="H433" s="130">
        <v>1766590</v>
      </c>
      <c r="I433" s="11"/>
    </row>
    <row r="434" spans="2:9" ht="24" x14ac:dyDescent="0.2">
      <c r="B434" s="111" t="s">
        <v>389</v>
      </c>
      <c r="C434" s="118">
        <v>2311000</v>
      </c>
      <c r="D434" s="118">
        <v>2776634</v>
      </c>
      <c r="E434" s="118">
        <v>2119980</v>
      </c>
      <c r="F434" s="118">
        <v>1778880</v>
      </c>
      <c r="G434" s="118">
        <f t="shared" ref="G434:G435" si="76">F434</f>
        <v>1778880</v>
      </c>
      <c r="H434" s="130">
        <v>1762625</v>
      </c>
      <c r="I434" s="11"/>
    </row>
    <row r="435" spans="2:9" x14ac:dyDescent="0.2">
      <c r="B435" s="117" t="s">
        <v>390</v>
      </c>
      <c r="C435" s="118">
        <v>2431890</v>
      </c>
      <c r="D435" s="118">
        <v>2344890</v>
      </c>
      <c r="E435" s="9">
        <v>1009889</v>
      </c>
      <c r="F435" s="118">
        <v>1889900</v>
      </c>
      <c r="G435" s="118">
        <f t="shared" si="76"/>
        <v>1889900</v>
      </c>
      <c r="H435" s="130">
        <v>1272980</v>
      </c>
      <c r="I435" s="11"/>
    </row>
    <row r="436" spans="2:9" x14ac:dyDescent="0.2">
      <c r="B436" s="117"/>
      <c r="C436" s="119">
        <f>SUM(C433:C435)</f>
        <v>6861789</v>
      </c>
      <c r="D436" s="119">
        <f t="shared" ref="D436:H436" si="77">SUM(D433:D435)</f>
        <v>8677624</v>
      </c>
      <c r="E436" s="119">
        <f t="shared" si="77"/>
        <v>5573068</v>
      </c>
      <c r="F436" s="119">
        <f t="shared" si="77"/>
        <v>5093022</v>
      </c>
      <c r="G436" s="119">
        <f t="shared" si="77"/>
        <v>5093022</v>
      </c>
      <c r="H436" s="131">
        <f t="shared" si="77"/>
        <v>4802195</v>
      </c>
      <c r="I436" s="11"/>
    </row>
    <row r="437" spans="2:9" x14ac:dyDescent="0.2">
      <c r="B437" s="120" t="s">
        <v>391</v>
      </c>
      <c r="C437" s="9"/>
      <c r="D437" s="9"/>
      <c r="E437" s="9"/>
      <c r="F437" s="9"/>
      <c r="G437" s="9"/>
      <c r="H437" s="124"/>
      <c r="I437" s="11"/>
    </row>
    <row r="438" spans="2:9" x14ac:dyDescent="0.2">
      <c r="B438" s="117" t="s">
        <v>392</v>
      </c>
      <c r="C438" s="118">
        <v>2911190</v>
      </c>
      <c r="D438" s="118">
        <v>2221990</v>
      </c>
      <c r="E438" s="118">
        <v>2314500</v>
      </c>
      <c r="F438" s="118">
        <v>1666627</v>
      </c>
      <c r="G438" s="118">
        <f>F438</f>
        <v>1666627</v>
      </c>
      <c r="H438" s="130">
        <v>2341515</v>
      </c>
      <c r="I438" s="11"/>
    </row>
    <row r="439" spans="2:9" ht="24" x14ac:dyDescent="0.2">
      <c r="B439" s="111" t="s">
        <v>393</v>
      </c>
      <c r="C439" s="118">
        <v>2814400</v>
      </c>
      <c r="D439" s="118">
        <v>1000000</v>
      </c>
      <c r="E439" s="118">
        <v>2431900</v>
      </c>
      <c r="F439" s="118">
        <v>1272772</v>
      </c>
      <c r="G439" s="118">
        <f t="shared" ref="G439:G440" si="78">F439</f>
        <v>1272772</v>
      </c>
      <c r="H439" s="130">
        <v>2229931</v>
      </c>
      <c r="I439" s="11"/>
    </row>
    <row r="440" spans="2:9" ht="24" x14ac:dyDescent="0.2">
      <c r="B440" s="111" t="s">
        <v>394</v>
      </c>
      <c r="C440" s="118">
        <v>3422522</v>
      </c>
      <c r="D440" s="118">
        <v>1423234</v>
      </c>
      <c r="E440" s="118">
        <v>1442222</v>
      </c>
      <c r="F440" s="118">
        <v>1277373</v>
      </c>
      <c r="G440" s="118">
        <f t="shared" si="78"/>
        <v>1277373</v>
      </c>
      <c r="H440" s="130">
        <v>1425262</v>
      </c>
      <c r="I440" s="11"/>
    </row>
    <row r="441" spans="2:9" x14ac:dyDescent="0.2">
      <c r="B441" s="11"/>
      <c r="C441" s="9"/>
      <c r="D441" s="121"/>
      <c r="E441" s="121"/>
      <c r="F441" s="9"/>
      <c r="G441" s="9"/>
      <c r="H441" s="124"/>
      <c r="I441" s="11"/>
    </row>
    <row r="442" spans="2:9" x14ac:dyDescent="0.2">
      <c r="B442" s="117" t="s">
        <v>395</v>
      </c>
      <c r="C442" s="119">
        <f>SUM(C438:C441)</f>
        <v>9148112</v>
      </c>
      <c r="D442" s="119">
        <f t="shared" ref="D442:H442" si="79">SUM(D438:D441)</f>
        <v>4645224</v>
      </c>
      <c r="E442" s="119">
        <f t="shared" si="79"/>
        <v>6188622</v>
      </c>
      <c r="F442" s="119">
        <f t="shared" si="79"/>
        <v>4216772</v>
      </c>
      <c r="G442" s="119">
        <f t="shared" si="79"/>
        <v>4216772</v>
      </c>
      <c r="H442" s="131">
        <f t="shared" si="79"/>
        <v>5996708</v>
      </c>
      <c r="I442" s="11"/>
    </row>
    <row r="443" spans="2:9" x14ac:dyDescent="0.2">
      <c r="B443" s="11"/>
      <c r="C443" s="11"/>
      <c r="D443" s="122"/>
      <c r="E443" s="122"/>
      <c r="F443" s="11"/>
      <c r="G443" s="11"/>
      <c r="H443" s="11"/>
      <c r="I443" s="11"/>
    </row>
    <row r="444" spans="2:9" x14ac:dyDescent="0.2">
      <c r="B444" s="11"/>
      <c r="C444" s="11"/>
      <c r="D444" s="11"/>
      <c r="E444" s="11"/>
      <c r="F444" s="11"/>
      <c r="G444" s="11"/>
      <c r="H444" s="11"/>
      <c r="I444" s="11"/>
    </row>
    <row r="445" spans="2:9" x14ac:dyDescent="0.2">
      <c r="B445" s="11"/>
      <c r="C445" s="11"/>
      <c r="D445" s="11"/>
      <c r="E445" s="11"/>
      <c r="F445" s="11"/>
      <c r="G445" s="11"/>
      <c r="H445" s="11"/>
      <c r="I445" s="11"/>
    </row>
    <row r="446" spans="2:9" x14ac:dyDescent="0.2">
      <c r="B446" s="14" t="s">
        <v>452</v>
      </c>
      <c r="C446" s="11"/>
      <c r="D446" s="11"/>
      <c r="E446" s="11"/>
      <c r="F446" s="11"/>
      <c r="G446" s="11"/>
      <c r="H446" s="11"/>
      <c r="I446" s="11"/>
    </row>
    <row r="447" spans="2:9" ht="24" x14ac:dyDescent="0.2">
      <c r="B447" s="8" t="s">
        <v>176</v>
      </c>
      <c r="C447" s="8" t="s">
        <v>177</v>
      </c>
      <c r="D447" s="8" t="s">
        <v>178</v>
      </c>
      <c r="E447" s="19" t="s">
        <v>179</v>
      </c>
      <c r="F447" s="19" t="s">
        <v>180</v>
      </c>
      <c r="G447" s="19" t="s">
        <v>181</v>
      </c>
      <c r="H447" s="19" t="s">
        <v>453</v>
      </c>
      <c r="I447" s="11"/>
    </row>
    <row r="448" spans="2:9" x14ac:dyDescent="0.2">
      <c r="B448" s="20">
        <v>1</v>
      </c>
      <c r="C448" s="13"/>
      <c r="D448" s="13" t="s">
        <v>468</v>
      </c>
      <c r="E448" s="13" t="s">
        <v>473</v>
      </c>
      <c r="F448" s="168">
        <v>10000000000</v>
      </c>
      <c r="G448" s="13" t="s">
        <v>474</v>
      </c>
      <c r="H448" s="13"/>
      <c r="I448" s="11"/>
    </row>
    <row r="449" spans="2:9" x14ac:dyDescent="0.2">
      <c r="B449" s="20">
        <v>2</v>
      </c>
      <c r="C449" s="13"/>
      <c r="D449" s="13" t="s">
        <v>470</v>
      </c>
      <c r="E449" s="13" t="s">
        <v>473</v>
      </c>
      <c r="F449" s="168">
        <v>20000000000</v>
      </c>
      <c r="G449" s="13" t="s">
        <v>474</v>
      </c>
      <c r="H449" s="13"/>
      <c r="I449" s="11"/>
    </row>
    <row r="450" spans="2:9" x14ac:dyDescent="0.2">
      <c r="B450" s="20">
        <v>3</v>
      </c>
      <c r="C450" s="13"/>
      <c r="D450" s="13"/>
      <c r="E450" s="13"/>
      <c r="F450" s="168"/>
      <c r="G450" s="13"/>
      <c r="H450" s="13"/>
      <c r="I450" s="11"/>
    </row>
    <row r="451" spans="2:9" x14ac:dyDescent="0.2">
      <c r="B451" s="13"/>
      <c r="C451" s="13"/>
      <c r="D451" s="13"/>
      <c r="E451" s="13"/>
      <c r="F451" s="13"/>
      <c r="G451" s="13"/>
      <c r="H451" s="13"/>
      <c r="I451" s="11"/>
    </row>
    <row r="452" spans="2:9" x14ac:dyDescent="0.2">
      <c r="B452" s="13"/>
      <c r="C452" s="13"/>
      <c r="D452" s="13"/>
      <c r="E452" s="13"/>
      <c r="F452" s="13"/>
      <c r="G452" s="13"/>
      <c r="H452" s="13"/>
      <c r="I452" s="11"/>
    </row>
    <row r="453" spans="2:9" x14ac:dyDescent="0.2">
      <c r="B453" s="14" t="s">
        <v>454</v>
      </c>
      <c r="C453" s="13"/>
      <c r="D453" s="13"/>
      <c r="E453" s="13"/>
      <c r="F453" s="13"/>
      <c r="G453" s="13"/>
      <c r="H453" s="13"/>
      <c r="I453" s="11"/>
    </row>
    <row r="454" spans="2:9" x14ac:dyDescent="0.2">
      <c r="B454" s="150"/>
      <c r="C454" s="150"/>
      <c r="D454" s="150"/>
      <c r="E454" s="150"/>
      <c r="F454" s="150"/>
      <c r="G454" s="150"/>
      <c r="H454" s="150"/>
      <c r="I454" s="151"/>
    </row>
    <row r="455" spans="2:9" ht="28.5" x14ac:dyDescent="0.2">
      <c r="B455" s="154"/>
      <c r="C455" s="154" t="s">
        <v>455</v>
      </c>
      <c r="D455" s="154" t="s">
        <v>456</v>
      </c>
      <c r="E455" s="154" t="s">
        <v>457</v>
      </c>
      <c r="F455" s="154" t="s">
        <v>458</v>
      </c>
      <c r="G455" s="154" t="s">
        <v>103</v>
      </c>
      <c r="H455" s="154" t="s">
        <v>459</v>
      </c>
      <c r="I455" s="154" t="s">
        <v>460</v>
      </c>
    </row>
    <row r="456" spans="2:9" ht="30" x14ac:dyDescent="0.2">
      <c r="B456" s="155">
        <v>1</v>
      </c>
      <c r="C456" s="155" t="s">
        <v>469</v>
      </c>
      <c r="D456" s="165">
        <v>800000000</v>
      </c>
      <c r="E456" s="165">
        <v>350000000</v>
      </c>
      <c r="F456" s="167">
        <v>0.4</v>
      </c>
      <c r="G456" s="165">
        <v>348000000</v>
      </c>
      <c r="H456" s="165">
        <v>200000000</v>
      </c>
      <c r="I456" s="155" t="s">
        <v>468</v>
      </c>
    </row>
    <row r="457" spans="2:9" ht="45" x14ac:dyDescent="0.2">
      <c r="B457" s="155">
        <v>2</v>
      </c>
      <c r="C457" s="155" t="s">
        <v>471</v>
      </c>
      <c r="D457" s="165">
        <v>700000000</v>
      </c>
      <c r="E457" s="165">
        <v>400000000</v>
      </c>
      <c r="F457" s="167">
        <v>0.38</v>
      </c>
      <c r="G457" s="165">
        <v>375600000</v>
      </c>
      <c r="H457" s="165">
        <v>150000000</v>
      </c>
      <c r="I457" s="155" t="s">
        <v>470</v>
      </c>
    </row>
    <row r="458" spans="2:9" ht="15" x14ac:dyDescent="0.2">
      <c r="B458" s="155">
        <v>3</v>
      </c>
      <c r="C458" s="155" t="s">
        <v>472</v>
      </c>
      <c r="D458" s="165"/>
      <c r="E458" s="165"/>
      <c r="F458" s="165"/>
      <c r="G458" s="165"/>
      <c r="H458" s="165"/>
      <c r="I458" s="155"/>
    </row>
    <row r="459" spans="2:9" x14ac:dyDescent="0.2">
      <c r="B459" s="152"/>
      <c r="C459" s="152"/>
      <c r="D459" s="166"/>
      <c r="E459" s="166"/>
      <c r="F459" s="166"/>
      <c r="G459" s="166"/>
      <c r="H459" s="166"/>
      <c r="I459" s="153"/>
    </row>
    <row r="460" spans="2:9" s="22" customFormat="1" x14ac:dyDescent="0.2">
      <c r="B460" s="18" t="s">
        <v>124</v>
      </c>
      <c r="C460" s="8"/>
      <c r="D460" s="101">
        <f>SUM(D456:D459)</f>
        <v>1500000000</v>
      </c>
      <c r="E460" s="101">
        <f t="shared" ref="E460:H460" si="80">SUM(E456:E459)</f>
        <v>750000000</v>
      </c>
      <c r="F460" s="101">
        <f t="shared" si="80"/>
        <v>0.78</v>
      </c>
      <c r="G460" s="101">
        <f t="shared" si="80"/>
        <v>723600000</v>
      </c>
      <c r="H460" s="101">
        <f t="shared" si="80"/>
        <v>350000000</v>
      </c>
      <c r="I460" s="14"/>
    </row>
    <row r="461" spans="2:9" x14ac:dyDescent="0.2">
      <c r="B461" s="13"/>
      <c r="C461" s="13"/>
      <c r="D461" s="13"/>
      <c r="E461" s="13"/>
      <c r="F461" s="13"/>
      <c r="G461" s="13"/>
      <c r="H461" s="13"/>
      <c r="I461" s="11"/>
    </row>
    <row r="462" spans="2:9" x14ac:dyDescent="0.2">
      <c r="B462" s="13"/>
      <c r="C462" s="13"/>
      <c r="D462" s="13"/>
      <c r="E462" s="13"/>
      <c r="F462" s="13"/>
      <c r="G462" s="13"/>
      <c r="H462" s="13"/>
      <c r="I462" s="11"/>
    </row>
    <row r="463" spans="2:9" x14ac:dyDescent="0.2">
      <c r="B463" s="13"/>
      <c r="C463" s="13"/>
      <c r="D463" s="13"/>
      <c r="E463" s="13"/>
      <c r="F463" s="13"/>
      <c r="G463" s="13"/>
      <c r="H463" s="13"/>
      <c r="I463" s="11"/>
    </row>
    <row r="464" spans="2:9" x14ac:dyDescent="0.2">
      <c r="B464" s="13"/>
      <c r="C464" s="13"/>
      <c r="D464" s="13"/>
      <c r="E464" s="13"/>
      <c r="F464" s="13"/>
      <c r="G464" s="13"/>
      <c r="H464" s="13"/>
      <c r="I464" s="11"/>
    </row>
    <row r="465" spans="2:9" x14ac:dyDescent="0.2">
      <c r="B465" s="11"/>
      <c r="C465" s="11"/>
      <c r="D465" s="11"/>
      <c r="E465" s="11"/>
      <c r="F465" s="11"/>
      <c r="G465" s="11"/>
      <c r="H465" s="11"/>
      <c r="I465" s="11"/>
    </row>
  </sheetData>
  <mergeCells count="5">
    <mergeCell ref="B57:B59"/>
    <mergeCell ref="C57:C59"/>
    <mergeCell ref="D57:D59"/>
    <mergeCell ref="B64:G64"/>
    <mergeCell ref="C352:E3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2"/>
  <sheetViews>
    <sheetView workbookViewId="0">
      <selection activeCell="J13" sqref="J13"/>
    </sheetView>
  </sheetViews>
  <sheetFormatPr defaultRowHeight="12" x14ac:dyDescent="0.2"/>
  <cols>
    <col min="1" max="1" width="5.42578125" style="1" customWidth="1"/>
    <col min="2" max="2" width="31" style="1" bestFit="1" customWidth="1"/>
    <col min="3" max="3" width="16" style="1" customWidth="1"/>
    <col min="4" max="4" width="18.28515625" style="1" customWidth="1"/>
    <col min="5" max="5" width="18.28515625" style="1" bestFit="1" customWidth="1"/>
    <col min="6" max="6" width="13.85546875" style="1" customWidth="1"/>
    <col min="7" max="7" width="14.5703125" style="1" customWidth="1"/>
    <col min="8" max="8" width="17.5703125" style="1" bestFit="1" customWidth="1"/>
    <col min="9" max="9" width="16.140625" style="1" bestFit="1" customWidth="1"/>
    <col min="10" max="10" width="11" style="1" customWidth="1"/>
    <col min="11" max="16384" width="9.140625" style="1"/>
  </cols>
  <sheetData>
    <row r="4" spans="2:10" x14ac:dyDescent="0.2">
      <c r="B4" s="233"/>
      <c r="C4" s="231" t="s">
        <v>409</v>
      </c>
      <c r="D4" s="230" t="s">
        <v>396</v>
      </c>
      <c r="E4" s="230" t="s">
        <v>397</v>
      </c>
      <c r="F4" s="230" t="s">
        <v>398</v>
      </c>
      <c r="G4" s="230" t="s">
        <v>122</v>
      </c>
      <c r="H4" s="232" t="s">
        <v>410</v>
      </c>
      <c r="I4" s="232" t="s">
        <v>411</v>
      </c>
      <c r="J4" s="230" t="s">
        <v>124</v>
      </c>
    </row>
    <row r="5" spans="2:10" x14ac:dyDescent="0.2">
      <c r="B5" s="233"/>
      <c r="C5" s="231"/>
      <c r="D5" s="230"/>
      <c r="E5" s="230"/>
      <c r="F5" s="230"/>
      <c r="G5" s="230"/>
      <c r="H5" s="232"/>
      <c r="I5" s="232"/>
      <c r="J5" s="230"/>
    </row>
    <row r="6" spans="2:10" x14ac:dyDescent="0.2">
      <c r="B6" s="33" t="s">
        <v>421</v>
      </c>
      <c r="C6" s="34"/>
      <c r="D6" s="34"/>
      <c r="E6" s="34"/>
      <c r="F6" s="34"/>
      <c r="G6" s="34"/>
      <c r="H6" s="34"/>
      <c r="I6" s="34"/>
      <c r="J6" s="34"/>
    </row>
    <row r="7" spans="2:10" x14ac:dyDescent="0.2">
      <c r="B7" s="35" t="s">
        <v>168</v>
      </c>
      <c r="C7" s="34" t="s">
        <v>214</v>
      </c>
      <c r="D7" s="34" t="s">
        <v>214</v>
      </c>
      <c r="E7" s="34" t="s">
        <v>399</v>
      </c>
      <c r="F7" s="34" t="s">
        <v>399</v>
      </c>
      <c r="G7" s="34" t="s">
        <v>399</v>
      </c>
      <c r="H7" s="34" t="s">
        <v>399</v>
      </c>
      <c r="I7" s="34" t="s">
        <v>399</v>
      </c>
      <c r="J7" s="34" t="s">
        <v>399</v>
      </c>
    </row>
    <row r="8" spans="2:10" x14ac:dyDescent="0.2">
      <c r="B8" s="35" t="s">
        <v>404</v>
      </c>
      <c r="C8" s="36">
        <v>10000000</v>
      </c>
      <c r="D8" s="36">
        <v>10000000</v>
      </c>
      <c r="E8" s="36">
        <v>10000000</v>
      </c>
      <c r="F8" s="36">
        <v>10000000</v>
      </c>
      <c r="G8" s="36">
        <v>10000000</v>
      </c>
      <c r="H8" s="36">
        <v>10000000</v>
      </c>
      <c r="I8" s="36">
        <v>10000000</v>
      </c>
      <c r="J8" s="36">
        <f>SUM(C8:I8)</f>
        <v>70000000</v>
      </c>
    </row>
    <row r="9" spans="2:10" x14ac:dyDescent="0.2">
      <c r="B9" s="37" t="s">
        <v>170</v>
      </c>
      <c r="C9" s="31">
        <v>2431311</v>
      </c>
      <c r="D9" s="31">
        <v>2524433</v>
      </c>
      <c r="E9" s="31">
        <v>2313131</v>
      </c>
      <c r="F9" s="31">
        <v>2441311</v>
      </c>
      <c r="G9" s="31">
        <v>2433311</v>
      </c>
      <c r="H9" s="31">
        <v>1323231</v>
      </c>
      <c r="I9" s="31">
        <v>1444421</v>
      </c>
      <c r="J9" s="31">
        <f t="shared" ref="J9:J15" si="0">SUM(C9:I9)</f>
        <v>14911149</v>
      </c>
    </row>
    <row r="10" spans="2:10" x14ac:dyDescent="0.2">
      <c r="B10" s="37" t="s">
        <v>400</v>
      </c>
      <c r="C10" s="38">
        <v>-500000</v>
      </c>
      <c r="D10" s="38">
        <v>-500000</v>
      </c>
      <c r="E10" s="38">
        <v>-500000</v>
      </c>
      <c r="F10" s="38">
        <v>-500000</v>
      </c>
      <c r="G10" s="38">
        <v>-500000</v>
      </c>
      <c r="H10" s="38">
        <v>-500000</v>
      </c>
      <c r="I10" s="38">
        <v>0</v>
      </c>
      <c r="J10" s="31">
        <f t="shared" si="0"/>
        <v>-3000000</v>
      </c>
    </row>
    <row r="11" spans="2:10" x14ac:dyDescent="0.2">
      <c r="B11" s="37" t="s">
        <v>401</v>
      </c>
      <c r="C11" s="31">
        <v>-213311</v>
      </c>
      <c r="D11" s="31">
        <v>-213311</v>
      </c>
      <c r="E11" s="31">
        <v>-213311</v>
      </c>
      <c r="F11" s="31">
        <v>-213311</v>
      </c>
      <c r="G11" s="31">
        <v>213311</v>
      </c>
      <c r="H11" s="31">
        <v>-213311</v>
      </c>
      <c r="I11" s="31">
        <v>-213311</v>
      </c>
      <c r="J11" s="31">
        <f t="shared" si="0"/>
        <v>-1066555</v>
      </c>
    </row>
    <row r="12" spans="2:10" x14ac:dyDescent="0.2">
      <c r="B12" s="35" t="s">
        <v>435</v>
      </c>
      <c r="C12" s="36">
        <f>SUM(C8:C11)</f>
        <v>11718000</v>
      </c>
      <c r="D12" s="36">
        <f t="shared" ref="D12:I12" si="1">SUM(D8:D11)</f>
        <v>11811122</v>
      </c>
      <c r="E12" s="36">
        <f t="shared" si="1"/>
        <v>11599820</v>
      </c>
      <c r="F12" s="36">
        <f t="shared" si="1"/>
        <v>11728000</v>
      </c>
      <c r="G12" s="36">
        <f t="shared" si="1"/>
        <v>12146622</v>
      </c>
      <c r="H12" s="36">
        <f t="shared" si="1"/>
        <v>10609920</v>
      </c>
      <c r="I12" s="36">
        <f t="shared" si="1"/>
        <v>11231110</v>
      </c>
      <c r="J12" s="36">
        <f t="shared" si="0"/>
        <v>80844594</v>
      </c>
    </row>
    <row r="13" spans="2:10" x14ac:dyDescent="0.2">
      <c r="B13" s="37" t="s">
        <v>170</v>
      </c>
      <c r="C13" s="31">
        <v>2133312</v>
      </c>
      <c r="D13" s="31">
        <v>2314141</v>
      </c>
      <c r="E13" s="31">
        <v>2433141</v>
      </c>
      <c r="F13" s="31">
        <v>2344111</v>
      </c>
      <c r="G13" s="31">
        <v>2433451</v>
      </c>
      <c r="H13" s="31">
        <v>2433111</v>
      </c>
      <c r="I13" s="31">
        <v>2313131</v>
      </c>
      <c r="J13" s="31">
        <f t="shared" si="0"/>
        <v>16404398</v>
      </c>
    </row>
    <row r="14" spans="2:10" x14ac:dyDescent="0.2">
      <c r="B14" s="37" t="s">
        <v>400</v>
      </c>
      <c r="C14" s="31">
        <v>-122332</v>
      </c>
      <c r="D14" s="31">
        <v>-122332</v>
      </c>
      <c r="E14" s="31">
        <v>-122332</v>
      </c>
      <c r="F14" s="31">
        <v>-122332</v>
      </c>
      <c r="G14" s="31">
        <v>-122332</v>
      </c>
      <c r="H14" s="31">
        <v>-122332</v>
      </c>
      <c r="I14" s="31">
        <v>0</v>
      </c>
      <c r="J14" s="31">
        <f t="shared" si="0"/>
        <v>-733992</v>
      </c>
    </row>
    <row r="15" spans="2:10" x14ac:dyDescent="0.2">
      <c r="B15" s="37" t="s">
        <v>402</v>
      </c>
      <c r="C15" s="31">
        <v>-233341</v>
      </c>
      <c r="D15" s="31">
        <v>-233341</v>
      </c>
      <c r="E15" s="31">
        <v>-233341</v>
      </c>
      <c r="F15" s="31">
        <v>-233341</v>
      </c>
      <c r="G15" s="31">
        <v>233341</v>
      </c>
      <c r="H15" s="31">
        <v>-233341</v>
      </c>
      <c r="I15" s="31">
        <v>-233341</v>
      </c>
      <c r="J15" s="36">
        <f t="shared" si="0"/>
        <v>-1166705</v>
      </c>
    </row>
    <row r="16" spans="2:10" x14ac:dyDescent="0.2">
      <c r="B16" s="35" t="s">
        <v>434</v>
      </c>
      <c r="C16" s="36">
        <f>SUM(C12:C15)</f>
        <v>13495639</v>
      </c>
      <c r="D16" s="36">
        <f t="shared" ref="D16:J16" si="2">SUM(D12:D15)</f>
        <v>13769590</v>
      </c>
      <c r="E16" s="36">
        <f t="shared" si="2"/>
        <v>13677288</v>
      </c>
      <c r="F16" s="36">
        <f t="shared" si="2"/>
        <v>13716438</v>
      </c>
      <c r="G16" s="36">
        <f t="shared" si="2"/>
        <v>14691082</v>
      </c>
      <c r="H16" s="36">
        <f t="shared" si="2"/>
        <v>12687358</v>
      </c>
      <c r="I16" s="36">
        <f t="shared" si="2"/>
        <v>13310900</v>
      </c>
      <c r="J16" s="36">
        <f t="shared" si="2"/>
        <v>95348295</v>
      </c>
    </row>
    <row r="17" spans="2:10" x14ac:dyDescent="0.2">
      <c r="B17" s="35" t="s">
        <v>403</v>
      </c>
      <c r="C17" s="39"/>
      <c r="D17" s="39"/>
      <c r="E17" s="39"/>
      <c r="F17" s="39"/>
      <c r="G17" s="39"/>
      <c r="H17" s="39"/>
      <c r="I17" s="39"/>
      <c r="J17" s="39"/>
    </row>
    <row r="18" spans="2:10" x14ac:dyDescent="0.2">
      <c r="B18" s="37" t="s">
        <v>404</v>
      </c>
      <c r="C18" s="31">
        <v>1323211</v>
      </c>
      <c r="D18" s="31">
        <v>1323211</v>
      </c>
      <c r="E18" s="31">
        <v>1323211</v>
      </c>
      <c r="F18" s="31">
        <v>1323211</v>
      </c>
      <c r="G18" s="31">
        <v>1323211</v>
      </c>
      <c r="H18" s="31">
        <v>1323211</v>
      </c>
      <c r="I18" s="31">
        <v>1323211</v>
      </c>
      <c r="J18" s="36">
        <f>SUM(C18:I18)</f>
        <v>9262477</v>
      </c>
    </row>
    <row r="19" spans="2:10" x14ac:dyDescent="0.2">
      <c r="B19" s="37" t="s">
        <v>175</v>
      </c>
      <c r="C19" s="31">
        <v>150000</v>
      </c>
      <c r="D19" s="31">
        <v>150000</v>
      </c>
      <c r="E19" s="31">
        <v>150000</v>
      </c>
      <c r="F19" s="31">
        <v>150000</v>
      </c>
      <c r="G19" s="31">
        <v>150000</v>
      </c>
      <c r="H19" s="31">
        <v>150000</v>
      </c>
      <c r="I19" s="31">
        <v>0</v>
      </c>
      <c r="J19" s="31">
        <f t="shared" ref="J19:J27" si="3">SUM(C19:I19)</f>
        <v>900000</v>
      </c>
    </row>
    <row r="20" spans="2:10" x14ac:dyDescent="0.2">
      <c r="B20" s="37" t="s">
        <v>439</v>
      </c>
      <c r="C20" s="31">
        <v>-423434</v>
      </c>
      <c r="D20" s="31">
        <v>-423434</v>
      </c>
      <c r="E20" s="31">
        <v>-423434</v>
      </c>
      <c r="F20" s="31">
        <v>-423434</v>
      </c>
      <c r="G20" s="31">
        <v>-423434</v>
      </c>
      <c r="H20" s="31">
        <v>-423434</v>
      </c>
      <c r="I20" s="31">
        <v>0</v>
      </c>
      <c r="J20" s="31">
        <f t="shared" si="3"/>
        <v>-2540604</v>
      </c>
    </row>
    <row r="21" spans="2:10" x14ac:dyDescent="0.2">
      <c r="B21" s="37" t="s">
        <v>405</v>
      </c>
      <c r="C21" s="31">
        <v>256000</v>
      </c>
      <c r="D21" s="31">
        <v>256000</v>
      </c>
      <c r="E21" s="31">
        <v>256000</v>
      </c>
      <c r="F21" s="31">
        <v>256000</v>
      </c>
      <c r="G21" s="31">
        <v>256000</v>
      </c>
      <c r="H21" s="31">
        <v>256000</v>
      </c>
      <c r="I21" s="31">
        <v>0</v>
      </c>
      <c r="J21" s="31">
        <f t="shared" si="3"/>
        <v>1536000</v>
      </c>
    </row>
    <row r="22" spans="2:10" x14ac:dyDescent="0.2">
      <c r="B22" s="35" t="s">
        <v>436</v>
      </c>
      <c r="C22" s="36">
        <f>SUM(C18:C21)</f>
        <v>1305777</v>
      </c>
      <c r="D22" s="36">
        <f t="shared" ref="D22:I22" si="4">SUM(D18:D21)</f>
        <v>1305777</v>
      </c>
      <c r="E22" s="36">
        <f t="shared" si="4"/>
        <v>1305777</v>
      </c>
      <c r="F22" s="36">
        <f t="shared" si="4"/>
        <v>1305777</v>
      </c>
      <c r="G22" s="36">
        <f t="shared" si="4"/>
        <v>1305777</v>
      </c>
      <c r="H22" s="36">
        <f t="shared" si="4"/>
        <v>1305777</v>
      </c>
      <c r="I22" s="36">
        <f t="shared" si="4"/>
        <v>1323211</v>
      </c>
      <c r="J22" s="36">
        <f t="shared" si="3"/>
        <v>9157873</v>
      </c>
    </row>
    <row r="23" spans="2:10" x14ac:dyDescent="0.2">
      <c r="B23" s="37" t="s">
        <v>175</v>
      </c>
      <c r="C23" s="31">
        <v>233231</v>
      </c>
      <c r="D23" s="31">
        <v>233231</v>
      </c>
      <c r="E23" s="31">
        <v>233231</v>
      </c>
      <c r="F23" s="31">
        <v>233231</v>
      </c>
      <c r="G23" s="31">
        <v>233231</v>
      </c>
      <c r="H23" s="31">
        <v>233231</v>
      </c>
      <c r="I23" s="31">
        <v>0</v>
      </c>
      <c r="J23" s="31">
        <f t="shared" si="3"/>
        <v>1399386</v>
      </c>
    </row>
    <row r="24" spans="2:10" x14ac:dyDescent="0.2">
      <c r="B24" s="37" t="s">
        <v>439</v>
      </c>
      <c r="C24" s="31">
        <v>-234340</v>
      </c>
      <c r="D24" s="31">
        <v>-234340</v>
      </c>
      <c r="E24" s="31">
        <v>-234340</v>
      </c>
      <c r="F24" s="31">
        <v>-234340</v>
      </c>
      <c r="G24" s="31">
        <v>-234340</v>
      </c>
      <c r="H24" s="31">
        <v>-234340</v>
      </c>
      <c r="I24" s="31">
        <v>0</v>
      </c>
      <c r="J24" s="31">
        <f t="shared" si="3"/>
        <v>-1406040</v>
      </c>
    </row>
    <row r="25" spans="2:10" x14ac:dyDescent="0.2">
      <c r="B25" s="37" t="s">
        <v>405</v>
      </c>
      <c r="C25" s="31">
        <v>332441</v>
      </c>
      <c r="D25" s="31">
        <v>332441</v>
      </c>
      <c r="E25" s="31">
        <v>332441</v>
      </c>
      <c r="F25" s="31">
        <v>332441</v>
      </c>
      <c r="G25" s="31">
        <v>332441</v>
      </c>
      <c r="H25" s="31">
        <v>332441</v>
      </c>
      <c r="I25" s="31">
        <v>0</v>
      </c>
      <c r="J25" s="31">
        <f t="shared" si="3"/>
        <v>1994646</v>
      </c>
    </row>
    <row r="26" spans="2:10" x14ac:dyDescent="0.2">
      <c r="B26" s="37" t="s">
        <v>407</v>
      </c>
      <c r="C26" s="31">
        <v>90879</v>
      </c>
      <c r="D26" s="31">
        <v>90879</v>
      </c>
      <c r="E26" s="31">
        <v>90879</v>
      </c>
      <c r="F26" s="31">
        <v>90879</v>
      </c>
      <c r="G26" s="31">
        <v>90879</v>
      </c>
      <c r="H26" s="31">
        <v>90879</v>
      </c>
      <c r="I26" s="31">
        <v>0</v>
      </c>
      <c r="J26" s="31">
        <f t="shared" si="3"/>
        <v>545274</v>
      </c>
    </row>
    <row r="27" spans="2:10" x14ac:dyDescent="0.2">
      <c r="B27" s="35" t="s">
        <v>438</v>
      </c>
      <c r="C27" s="36">
        <f>SUM(C22:C26)</f>
        <v>1727988</v>
      </c>
      <c r="D27" s="36">
        <f t="shared" ref="D27:I27" si="5">SUM(D22:D26)</f>
        <v>1727988</v>
      </c>
      <c r="E27" s="36">
        <f t="shared" si="5"/>
        <v>1727988</v>
      </c>
      <c r="F27" s="36">
        <f t="shared" si="5"/>
        <v>1727988</v>
      </c>
      <c r="G27" s="36">
        <f t="shared" si="5"/>
        <v>1727988</v>
      </c>
      <c r="H27" s="36">
        <f t="shared" si="5"/>
        <v>1727988</v>
      </c>
      <c r="I27" s="36">
        <f t="shared" si="5"/>
        <v>1323211</v>
      </c>
      <c r="J27" s="36">
        <f t="shared" si="3"/>
        <v>11691139</v>
      </c>
    </row>
    <row r="28" spans="2:10" x14ac:dyDescent="0.2">
      <c r="B28" s="35" t="s">
        <v>408</v>
      </c>
      <c r="C28" s="39"/>
      <c r="D28" s="39"/>
      <c r="E28" s="39"/>
      <c r="F28" s="39"/>
      <c r="G28" s="39"/>
      <c r="H28" s="39"/>
      <c r="I28" s="39"/>
      <c r="J28" s="39"/>
    </row>
    <row r="29" spans="2:10" x14ac:dyDescent="0.2">
      <c r="B29" s="139" t="s">
        <v>406</v>
      </c>
      <c r="C29" s="140">
        <f>C16-C27</f>
        <v>11767651</v>
      </c>
      <c r="D29" s="140">
        <f t="shared" ref="D29:I29" si="6">D16-D27</f>
        <v>12041602</v>
      </c>
      <c r="E29" s="140">
        <f t="shared" si="6"/>
        <v>11949300</v>
      </c>
      <c r="F29" s="140">
        <f t="shared" si="6"/>
        <v>11988450</v>
      </c>
      <c r="G29" s="140">
        <f t="shared" si="6"/>
        <v>12963094</v>
      </c>
      <c r="H29" s="140">
        <f t="shared" si="6"/>
        <v>10959370</v>
      </c>
      <c r="I29" s="140">
        <f t="shared" si="6"/>
        <v>11987689</v>
      </c>
      <c r="J29" s="140">
        <f>SUM(C29:I29)</f>
        <v>83657156</v>
      </c>
    </row>
    <row r="30" spans="2:10" x14ac:dyDescent="0.2">
      <c r="B30" s="139"/>
      <c r="C30" s="140"/>
      <c r="D30" s="140"/>
      <c r="E30" s="140"/>
      <c r="F30" s="140"/>
      <c r="G30" s="140"/>
      <c r="H30" s="140"/>
      <c r="I30" s="140"/>
      <c r="J30" s="140"/>
    </row>
    <row r="31" spans="2:10" x14ac:dyDescent="0.2">
      <c r="B31" s="139" t="s">
        <v>437</v>
      </c>
      <c r="C31" s="140">
        <f>C12-C22</f>
        <v>10412223</v>
      </c>
      <c r="D31" s="140">
        <f t="shared" ref="D31:I31" si="7">D12-D22</f>
        <v>10505345</v>
      </c>
      <c r="E31" s="140">
        <f t="shared" si="7"/>
        <v>10294043</v>
      </c>
      <c r="F31" s="140">
        <f t="shared" si="7"/>
        <v>10422223</v>
      </c>
      <c r="G31" s="140">
        <f t="shared" si="7"/>
        <v>10840845</v>
      </c>
      <c r="H31" s="140">
        <f t="shared" si="7"/>
        <v>9304143</v>
      </c>
      <c r="I31" s="140">
        <f t="shared" si="7"/>
        <v>9907899</v>
      </c>
      <c r="J31" s="140">
        <f>SUM(C31:I31)</f>
        <v>71686721</v>
      </c>
    </row>
    <row r="32" spans="2:10" x14ac:dyDescent="0.2">
      <c r="B32" s="40"/>
      <c r="C32" s="40"/>
      <c r="D32" s="40"/>
      <c r="E32" s="40"/>
      <c r="F32" s="40"/>
      <c r="G32" s="40"/>
      <c r="H32" s="40"/>
      <c r="I32" s="40"/>
      <c r="J32" s="40"/>
    </row>
  </sheetData>
  <mergeCells count="9">
    <mergeCell ref="J4:J5"/>
    <mergeCell ref="C4:C5"/>
    <mergeCell ref="H4:H5"/>
    <mergeCell ref="I4:I5"/>
    <mergeCell ref="B4:B5"/>
    <mergeCell ref="D4:D5"/>
    <mergeCell ref="E4:E5"/>
    <mergeCell ref="F4:F5"/>
    <mergeCell ref="G4:G5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G24" sqref="G24"/>
    </sheetView>
  </sheetViews>
  <sheetFormatPr defaultRowHeight="12" x14ac:dyDescent="0.2"/>
  <cols>
    <col min="1" max="1" width="9.140625" style="6"/>
    <col min="2" max="2" width="31.85546875" style="6" bestFit="1" customWidth="1"/>
    <col min="3" max="3" width="14.5703125" style="7" bestFit="1" customWidth="1"/>
    <col min="4" max="4" width="15.5703125" style="7" bestFit="1" customWidth="1"/>
    <col min="5" max="5" width="16.5703125" style="7" bestFit="1" customWidth="1"/>
    <col min="6" max="6" width="12.42578125" style="7" bestFit="1" customWidth="1"/>
    <col min="7" max="7" width="13.5703125" style="7" bestFit="1" customWidth="1"/>
    <col min="8" max="8" width="12.42578125" style="7" bestFit="1" customWidth="1"/>
    <col min="9" max="9" width="11.7109375" style="7" bestFit="1" customWidth="1"/>
    <col min="10" max="16384" width="9.140625" style="6"/>
  </cols>
  <sheetData>
    <row r="1" spans="2:8" x14ac:dyDescent="0.2">
      <c r="C1" s="205"/>
    </row>
    <row r="2" spans="2:8" x14ac:dyDescent="0.2">
      <c r="C2" s="205"/>
    </row>
    <row r="3" spans="2:8" ht="24" x14ac:dyDescent="0.2">
      <c r="B3" s="11"/>
      <c r="C3" s="206" t="s">
        <v>416</v>
      </c>
      <c r="D3" s="141" t="s">
        <v>417</v>
      </c>
      <c r="E3" s="141" t="s">
        <v>418</v>
      </c>
      <c r="F3" s="141" t="s">
        <v>419</v>
      </c>
      <c r="G3" s="142" t="s">
        <v>0</v>
      </c>
      <c r="H3" s="145" t="s">
        <v>187</v>
      </c>
    </row>
    <row r="4" spans="2:8" x14ac:dyDescent="0.2">
      <c r="B4" s="11"/>
      <c r="C4" s="207" t="s">
        <v>211</v>
      </c>
      <c r="D4" s="143" t="s">
        <v>213</v>
      </c>
      <c r="E4" s="143" t="s">
        <v>215</v>
      </c>
      <c r="F4" s="143" t="s">
        <v>216</v>
      </c>
      <c r="G4" s="10" t="s">
        <v>196</v>
      </c>
      <c r="H4" s="146" t="s">
        <v>218</v>
      </c>
    </row>
    <row r="5" spans="2:8" x14ac:dyDescent="0.2">
      <c r="B5" s="11"/>
      <c r="C5" s="198" t="s">
        <v>214</v>
      </c>
      <c r="D5" s="10" t="s">
        <v>214</v>
      </c>
      <c r="E5" s="199" t="s">
        <v>214</v>
      </c>
      <c r="F5" s="10" t="s">
        <v>214</v>
      </c>
      <c r="G5" s="10" t="s">
        <v>214</v>
      </c>
      <c r="H5" s="146" t="s">
        <v>214</v>
      </c>
    </row>
    <row r="6" spans="2:8" x14ac:dyDescent="0.2">
      <c r="B6" s="27" t="s">
        <v>420</v>
      </c>
      <c r="C6" s="189"/>
      <c r="D6" s="9"/>
      <c r="E6" s="200"/>
      <c r="F6" s="9"/>
      <c r="G6" s="9"/>
      <c r="H6" s="147"/>
    </row>
    <row r="7" spans="2:8" x14ac:dyDescent="0.2">
      <c r="B7" s="28" t="s">
        <v>168</v>
      </c>
      <c r="C7" s="189"/>
      <c r="D7" s="9"/>
      <c r="E7" s="200"/>
      <c r="F7" s="9"/>
      <c r="G7" s="9"/>
      <c r="H7" s="147"/>
    </row>
    <row r="8" spans="2:8" x14ac:dyDescent="0.2">
      <c r="B8" s="28" t="s">
        <v>443</v>
      </c>
      <c r="C8" s="189">
        <v>80844593</v>
      </c>
      <c r="D8" s="193">
        <f>C12</f>
        <v>84470519</v>
      </c>
      <c r="E8" s="200">
        <f>D12</f>
        <v>88096445</v>
      </c>
      <c r="F8" s="9">
        <f>E12</f>
        <v>91722371</v>
      </c>
      <c r="G8" s="9">
        <f>H12</f>
        <v>80844594</v>
      </c>
      <c r="H8" s="147">
        <f>'Note 29 PPE - Detailed'!J8</f>
        <v>70000000</v>
      </c>
    </row>
    <row r="9" spans="2:8" x14ac:dyDescent="0.2">
      <c r="B9" s="29" t="s">
        <v>170</v>
      </c>
      <c r="C9" s="190">
        <v>4101100</v>
      </c>
      <c r="D9" s="194">
        <v>4101100</v>
      </c>
      <c r="E9" s="201">
        <v>4101100</v>
      </c>
      <c r="F9" s="30">
        <v>4101100</v>
      </c>
      <c r="G9" s="9">
        <f>'Note 29 PPE - Detailed'!J13</f>
        <v>16404398</v>
      </c>
      <c r="H9" s="148">
        <f>'Note 29 PPE - Detailed'!J9</f>
        <v>14911149</v>
      </c>
    </row>
    <row r="10" spans="2:8" x14ac:dyDescent="0.2">
      <c r="B10" s="29" t="s">
        <v>400</v>
      </c>
      <c r="C10" s="191">
        <v>-183498</v>
      </c>
      <c r="D10" s="195">
        <v>-183498</v>
      </c>
      <c r="E10" s="202">
        <v>-183498</v>
      </c>
      <c r="F10" s="32">
        <v>-183498</v>
      </c>
      <c r="G10" s="9">
        <f>'Note 29 PPE - Detailed'!J14</f>
        <v>-733992</v>
      </c>
      <c r="H10" s="148">
        <f>'Note 29 PPE - Detailed'!J10</f>
        <v>-3000000</v>
      </c>
    </row>
    <row r="11" spans="2:8" x14ac:dyDescent="0.2">
      <c r="B11" s="29" t="s">
        <v>401</v>
      </c>
      <c r="C11" s="190">
        <v>-291676</v>
      </c>
      <c r="D11" s="194">
        <v>-291676</v>
      </c>
      <c r="E11" s="201">
        <v>-291676</v>
      </c>
      <c r="F11" s="30">
        <v>-291676</v>
      </c>
      <c r="G11" s="9">
        <f>'Note 29 PPE - Detailed'!J15</f>
        <v>-1166705</v>
      </c>
      <c r="H11" s="148">
        <f>'Note 29 PPE - Detailed'!J11</f>
        <v>-1066555</v>
      </c>
    </row>
    <row r="12" spans="2:8" x14ac:dyDescent="0.2">
      <c r="B12" s="28" t="s">
        <v>445</v>
      </c>
      <c r="C12" s="192">
        <f>SUM(C8:C11)</f>
        <v>84470519</v>
      </c>
      <c r="D12" s="196">
        <f t="shared" ref="D12:F12" si="0">SUM(D8:D11)</f>
        <v>88096445</v>
      </c>
      <c r="E12" s="203">
        <f t="shared" si="0"/>
        <v>91722371</v>
      </c>
      <c r="F12" s="144">
        <f t="shared" si="0"/>
        <v>95348297</v>
      </c>
      <c r="G12" s="144">
        <f>SUM(G8:G11)</f>
        <v>95348295</v>
      </c>
      <c r="H12" s="149">
        <f>SUM(H8:H11)</f>
        <v>80844594</v>
      </c>
    </row>
    <row r="13" spans="2:8" x14ac:dyDescent="0.2">
      <c r="B13" s="28"/>
      <c r="C13" s="192"/>
      <c r="D13" s="196"/>
      <c r="E13" s="203"/>
      <c r="F13" s="144"/>
      <c r="G13" s="144"/>
      <c r="H13" s="149"/>
    </row>
    <row r="14" spans="2:8" x14ac:dyDescent="0.2">
      <c r="B14" s="28" t="s">
        <v>403</v>
      </c>
      <c r="C14" s="189"/>
      <c r="D14" s="193"/>
      <c r="E14" s="200"/>
      <c r="F14" s="9"/>
      <c r="G14" s="9"/>
      <c r="H14" s="147"/>
    </row>
    <row r="15" spans="2:8" x14ac:dyDescent="0.2">
      <c r="B15" s="28" t="s">
        <v>443</v>
      </c>
      <c r="C15" s="189">
        <v>9157873</v>
      </c>
      <c r="D15" s="193">
        <f>C20</f>
        <v>9791190</v>
      </c>
      <c r="E15" s="200">
        <f t="shared" ref="E15:F15" si="1">D20</f>
        <v>10424507</v>
      </c>
      <c r="F15" s="9">
        <f t="shared" si="1"/>
        <v>11057824</v>
      </c>
      <c r="G15" s="9">
        <f>H20</f>
        <v>9157873</v>
      </c>
      <c r="H15" s="147">
        <f>'Note 29 PPE - Detailed'!J18</f>
        <v>9262477</v>
      </c>
    </row>
    <row r="16" spans="2:8" x14ac:dyDescent="0.2">
      <c r="B16" s="29" t="s">
        <v>175</v>
      </c>
      <c r="C16" s="189">
        <v>349846</v>
      </c>
      <c r="D16" s="193">
        <v>349846</v>
      </c>
      <c r="E16" s="200">
        <v>349846</v>
      </c>
      <c r="F16" s="9">
        <v>349846</v>
      </c>
      <c r="G16" s="9">
        <f>'Note 29 PPE - Detailed'!J23</f>
        <v>1399386</v>
      </c>
      <c r="H16" s="147">
        <f>'Note 29 PPE - Detailed'!J19</f>
        <v>900000</v>
      </c>
    </row>
    <row r="17" spans="2:8" x14ac:dyDescent="0.2">
      <c r="B17" s="29" t="s">
        <v>400</v>
      </c>
      <c r="C17" s="189">
        <v>-351510</v>
      </c>
      <c r="D17" s="197">
        <v>-351510</v>
      </c>
      <c r="E17" s="204">
        <v>-351510</v>
      </c>
      <c r="F17" s="31">
        <v>-351510</v>
      </c>
      <c r="G17" s="9">
        <f>'Note 29 PPE - Detailed'!J24</f>
        <v>-1406040</v>
      </c>
      <c r="H17" s="148">
        <f>'Note 29 PPE - Detailed'!J20</f>
        <v>-2540604</v>
      </c>
    </row>
    <row r="18" spans="2:8" x14ac:dyDescent="0.2">
      <c r="B18" s="29" t="s">
        <v>405</v>
      </c>
      <c r="C18" s="189">
        <v>498662.5</v>
      </c>
      <c r="D18" s="197">
        <v>498662.5</v>
      </c>
      <c r="E18" s="204">
        <v>498662.5</v>
      </c>
      <c r="F18" s="31">
        <v>498662.5</v>
      </c>
      <c r="G18" s="9">
        <f>'Note 29 PPE - Detailed'!J25</f>
        <v>1994646</v>
      </c>
      <c r="H18" s="148">
        <f>'Note 29 PPE - Detailed'!J21</f>
        <v>1536000</v>
      </c>
    </row>
    <row r="19" spans="2:8" x14ac:dyDescent="0.2">
      <c r="B19" s="29" t="s">
        <v>407</v>
      </c>
      <c r="C19" s="189">
        <v>136318.5</v>
      </c>
      <c r="D19" s="197">
        <v>136318.5</v>
      </c>
      <c r="E19" s="204">
        <v>136318.5</v>
      </c>
      <c r="F19" s="31">
        <v>136318.5</v>
      </c>
      <c r="G19" s="9">
        <f>'Note 29 PPE - Detailed'!J26</f>
        <v>545274</v>
      </c>
      <c r="H19" s="148">
        <v>0</v>
      </c>
    </row>
    <row r="20" spans="2:8" x14ac:dyDescent="0.2">
      <c r="B20" s="28" t="s">
        <v>446</v>
      </c>
      <c r="C20" s="192">
        <f>SUM(C15:C19)</f>
        <v>9791190</v>
      </c>
      <c r="D20" s="196">
        <f t="shared" ref="D20:F20" si="2">SUM(D15:D19)</f>
        <v>10424507</v>
      </c>
      <c r="E20" s="203">
        <f t="shared" si="2"/>
        <v>11057824</v>
      </c>
      <c r="F20" s="144">
        <f t="shared" si="2"/>
        <v>11691141</v>
      </c>
      <c r="G20" s="144">
        <f>SUM(G15:G19)</f>
        <v>11691139</v>
      </c>
      <c r="H20" s="149">
        <f>SUM(H15:H19)</f>
        <v>9157873</v>
      </c>
    </row>
    <row r="21" spans="2:8" x14ac:dyDescent="0.2">
      <c r="B21" s="28"/>
      <c r="C21" s="189"/>
      <c r="D21" s="193"/>
      <c r="E21" s="200"/>
      <c r="F21" s="9"/>
      <c r="G21" s="9"/>
      <c r="H21" s="147"/>
    </row>
    <row r="22" spans="2:8" x14ac:dyDescent="0.2">
      <c r="B22" s="28" t="s">
        <v>444</v>
      </c>
      <c r="C22" s="189">
        <f>C12-C20</f>
        <v>74679329</v>
      </c>
      <c r="D22" s="193">
        <f t="shared" ref="D22:H22" si="3">D12-D20</f>
        <v>77671938</v>
      </c>
      <c r="E22" s="200">
        <f t="shared" si="3"/>
        <v>80664547</v>
      </c>
      <c r="F22" s="9">
        <f t="shared" si="3"/>
        <v>83657156</v>
      </c>
      <c r="G22" s="144">
        <f t="shared" si="3"/>
        <v>83657156</v>
      </c>
      <c r="H22" s="149">
        <f t="shared" si="3"/>
        <v>71686721</v>
      </c>
    </row>
    <row r="23" spans="2:8" x14ac:dyDescent="0.2">
      <c r="B23" s="28"/>
      <c r="C23" s="9"/>
      <c r="D23" s="9"/>
      <c r="E23" s="9"/>
      <c r="F23" s="9"/>
      <c r="G23" s="9"/>
      <c r="H23" s="147"/>
    </row>
    <row r="24" spans="2:8" x14ac:dyDescent="0.2">
      <c r="B24" s="11"/>
      <c r="C24" s="9"/>
      <c r="D24" s="9"/>
      <c r="E24" s="9"/>
      <c r="F24" s="9"/>
      <c r="G24" s="209"/>
      <c r="H24" s="147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FINANCIAL PERFORMANCE</vt:lpstr>
      <vt:lpstr>FINANCIAL POSITION</vt:lpstr>
      <vt:lpstr>STATEMENT OF CASH FLOWS</vt:lpstr>
      <vt:lpstr>STATEMENT OF BUDGET</vt:lpstr>
      <vt:lpstr>Notes to the FS</vt:lpstr>
      <vt:lpstr>Note 29 PPE - Detailed</vt:lpstr>
      <vt:lpstr> Note 29 PPE in Totals Per QT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Linah</dc:creator>
  <cp:lastModifiedBy>Administrator</cp:lastModifiedBy>
  <dcterms:created xsi:type="dcterms:W3CDTF">2016-02-05T13:22:06Z</dcterms:created>
  <dcterms:modified xsi:type="dcterms:W3CDTF">2017-03-02T14:14:12Z</dcterms:modified>
</cp:coreProperties>
</file>